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 RESIDUOS SOLIDOS\"/>
    </mc:Choice>
  </mc:AlternateContent>
  <bookViews>
    <workbookView xWindow="0" yWindow="0" windowWidth="24000" windowHeight="8445"/>
  </bookViews>
  <sheets>
    <sheet name="DIR. RECOLECC. BARRIDO Y LIMPIE" sheetId="1" r:id="rId1"/>
    <sheet name="PELIGROS" sheetId="2" r:id="rId2"/>
    <sheet name="FUNCIONES" sheetId="3" r:id="rId3"/>
  </sheets>
  <definedNames>
    <definedName name="_xlnm._FilterDatabase" localSheetId="0" hidden="1">'DIR. RECOLECC. BARRIDO Y LIMPIE'!$H$10:$I$21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1" l="1"/>
  <c r="AB18" i="1"/>
  <c r="AB19" i="1"/>
  <c r="AB20" i="1"/>
  <c r="AB21" i="1"/>
  <c r="AB11" i="1"/>
  <c r="AB12" i="1"/>
  <c r="AB13" i="1"/>
  <c r="AB14" i="1"/>
  <c r="AB15" i="1"/>
  <c r="AB16" i="1"/>
  <c r="W17" i="1"/>
  <c r="W18" i="1"/>
  <c r="W19" i="1"/>
  <c r="W20" i="1"/>
  <c r="W21" i="1"/>
  <c r="W11" i="1"/>
  <c r="W12" i="1"/>
  <c r="W13" i="1"/>
  <c r="W14" i="1"/>
  <c r="W15" i="1"/>
  <c r="W16" i="1"/>
  <c r="Q17" i="1"/>
  <c r="R17" i="1" s="1"/>
  <c r="T17" i="1" s="1"/>
  <c r="U17" i="1" s="1"/>
  <c r="S17" i="1"/>
  <c r="Q18" i="1"/>
  <c r="S18" i="1" s="1"/>
  <c r="Q19" i="1"/>
  <c r="S19" i="1" s="1"/>
  <c r="Q20" i="1"/>
  <c r="R20" i="1" s="1"/>
  <c r="T20" i="1" s="1"/>
  <c r="U20" i="1" s="1"/>
  <c r="Q21" i="1"/>
  <c r="R21" i="1" s="1"/>
  <c r="T21" i="1" s="1"/>
  <c r="U21" i="1" s="1"/>
  <c r="Q11" i="1"/>
  <c r="R11" i="1" s="1"/>
  <c r="T11" i="1" s="1"/>
  <c r="U11" i="1" s="1"/>
  <c r="Q12" i="1"/>
  <c r="S12" i="1" s="1"/>
  <c r="Q13" i="1"/>
  <c r="R13" i="1" s="1"/>
  <c r="T13" i="1" s="1"/>
  <c r="U13" i="1" s="1"/>
  <c r="Q14" i="1"/>
  <c r="R14" i="1" s="1"/>
  <c r="T14" i="1" s="1"/>
  <c r="U14" i="1" s="1"/>
  <c r="Q15" i="1"/>
  <c r="S15" i="1" s="1"/>
  <c r="Q16" i="1"/>
  <c r="S16" i="1" s="1"/>
  <c r="L17" i="1"/>
  <c r="M17" i="1"/>
  <c r="L18" i="1"/>
  <c r="M18" i="1"/>
  <c r="L19" i="1"/>
  <c r="M19" i="1"/>
  <c r="L20" i="1"/>
  <c r="M20" i="1"/>
  <c r="L21" i="1"/>
  <c r="M21" i="1"/>
  <c r="L11" i="1"/>
  <c r="M11" i="1"/>
  <c r="L12" i="1"/>
  <c r="M12" i="1"/>
  <c r="L13" i="1"/>
  <c r="M13" i="1"/>
  <c r="L14" i="1"/>
  <c r="M14" i="1"/>
  <c r="L15" i="1"/>
  <c r="M15" i="1"/>
  <c r="L16" i="1"/>
  <c r="M16" i="1"/>
  <c r="J17" i="1"/>
  <c r="J18" i="1"/>
  <c r="J19" i="1"/>
  <c r="J20" i="1"/>
  <c r="J21" i="1"/>
  <c r="J11" i="1"/>
  <c r="J12" i="1"/>
  <c r="J13" i="1"/>
  <c r="J14" i="1"/>
  <c r="J15" i="1"/>
  <c r="J16" i="1"/>
  <c r="G17" i="1"/>
  <c r="G18" i="1"/>
  <c r="G19" i="1"/>
  <c r="G20" i="1"/>
  <c r="G21" i="1"/>
  <c r="G11" i="1"/>
  <c r="G12" i="1"/>
  <c r="G13" i="1"/>
  <c r="G14" i="1"/>
  <c r="G15" i="1"/>
  <c r="G16" i="1"/>
  <c r="R18" i="1" l="1"/>
  <c r="T18" i="1" s="1"/>
  <c r="U18" i="1" s="1"/>
  <c r="S14" i="1"/>
  <c r="R15" i="1"/>
  <c r="T15" i="1" s="1"/>
  <c r="U15" i="1" s="1"/>
  <c r="S21" i="1"/>
  <c r="S11" i="1"/>
  <c r="R16" i="1"/>
  <c r="T16" i="1" s="1"/>
  <c r="U16" i="1" s="1"/>
  <c r="R12" i="1"/>
  <c r="T12" i="1" s="1"/>
  <c r="U12" i="1" s="1"/>
  <c r="R19" i="1"/>
  <c r="T19" i="1" s="1"/>
  <c r="U19" i="1" s="1"/>
  <c r="S13" i="1"/>
  <c r="S20" i="1"/>
</calcChain>
</file>

<file path=xl/sharedStrings.xml><?xml version="1.0" encoding="utf-8"?>
<sst xmlns="http://schemas.openxmlformats.org/spreadsheetml/2006/main" count="3427" uniqueCount="1217">
  <si>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</si>
  <si>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</si>
  <si>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</si>
  <si>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</si>
  <si>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</si>
  <si>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</si>
  <si>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</si>
  <si>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</si>
  <si>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</si>
  <si>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</si>
  <si>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</si>
  <si>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</si>
  <si>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</si>
  <si>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</si>
  <si>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</si>
  <si>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</si>
  <si>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</si>
  <si>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</si>
  <si>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</si>
  <si>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</si>
  <si>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</si>
  <si>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</si>
  <si>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</si>
  <si>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</si>
  <si>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</si>
  <si>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</si>
  <si>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</si>
  <si>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</si>
  <si>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</si>
  <si>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</si>
  <si>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</si>
  <si>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</si>
  <si>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</si>
  <si>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</si>
  <si>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</si>
  <si>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</si>
  <si>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</si>
  <si>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</si>
  <si>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</si>
  <si>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</si>
  <si>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</si>
  <si>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</si>
  <si>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</si>
  <si>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</si>
  <si>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</si>
  <si>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</si>
  <si>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</si>
  <si>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</si>
  <si>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</si>
  <si>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</si>
  <si>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</si>
  <si>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</si>
  <si>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</si>
  <si>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</si>
  <si>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</si>
  <si>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</si>
  <si>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</si>
  <si>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</si>
  <si>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</si>
  <si>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</si>
  <si>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</si>
  <si>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</si>
  <si>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</si>
  <si>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</si>
  <si>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</si>
  <si>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</si>
  <si>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</si>
  <si>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</si>
  <si>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</si>
  <si>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</si>
  <si>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</si>
  <si>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</si>
  <si>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</si>
  <si>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</si>
  <si>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</si>
  <si>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</si>
  <si>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</si>
  <si>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</si>
  <si>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</si>
  <si>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</si>
  <si>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</si>
  <si>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</si>
  <si>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</si>
  <si>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</si>
  <si>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</si>
  <si>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</si>
  <si>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</si>
  <si>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</si>
  <si>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</si>
  <si>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</si>
  <si>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</si>
  <si>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</si>
  <si>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</si>
  <si>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</si>
  <si>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</si>
  <si>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</si>
  <si>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</si>
  <si>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</si>
  <si>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</si>
  <si>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</si>
  <si>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</si>
  <si>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</si>
  <si>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</si>
  <si>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</si>
  <si>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</si>
  <si>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</si>
  <si>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</si>
  <si>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</si>
  <si>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</si>
  <si>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</si>
  <si>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</si>
  <si>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</si>
  <si>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</si>
  <si>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</si>
  <si>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</si>
  <si>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</si>
  <si>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</si>
  <si>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</si>
  <si>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</si>
  <si>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</si>
  <si>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</si>
  <si>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</si>
  <si>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</si>
  <si>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</si>
  <si>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</si>
  <si>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</si>
  <si>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</si>
  <si>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</si>
  <si>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</si>
  <si>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</si>
  <si>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</si>
  <si>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</si>
  <si>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</si>
  <si>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</si>
  <si>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</si>
  <si>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</si>
  <si>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</si>
  <si>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</si>
  <si>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</si>
  <si>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</si>
  <si>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</si>
  <si>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</si>
  <si>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</si>
  <si>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</si>
  <si>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</si>
  <si>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</si>
  <si>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</si>
  <si>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</si>
  <si>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</si>
  <si>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</si>
  <si>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</si>
  <si>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</si>
  <si>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</si>
  <si>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</si>
  <si>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</si>
  <si>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</si>
  <si>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</si>
  <si>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</si>
  <si>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</si>
  <si>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</si>
  <si>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</si>
  <si>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</si>
  <si>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</si>
  <si>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</si>
  <si>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</si>
  <si>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</si>
  <si>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</si>
  <si>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</si>
  <si>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</si>
  <si>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</si>
  <si>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</si>
  <si>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</si>
  <si>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</si>
  <si>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</si>
  <si>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</si>
  <si>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</si>
  <si>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</si>
  <si>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</si>
  <si>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</si>
  <si>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</si>
  <si>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</si>
  <si>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</si>
  <si>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</si>
  <si>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</si>
  <si>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</si>
  <si>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</si>
  <si>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</si>
  <si>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</si>
  <si>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</si>
  <si>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</si>
  <si>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</si>
  <si>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</si>
  <si>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</si>
  <si>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</si>
  <si>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</si>
  <si>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</si>
  <si>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</si>
  <si>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</si>
  <si>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</si>
  <si>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</si>
  <si>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</si>
  <si>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</si>
  <si>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</si>
  <si>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</si>
  <si>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</si>
  <si>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</si>
  <si>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</si>
  <si>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</si>
  <si>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</si>
  <si>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</si>
  <si>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</si>
  <si>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</si>
  <si>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</si>
  <si>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</si>
  <si>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</si>
  <si>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</si>
  <si>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</si>
  <si>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</si>
  <si>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</si>
  <si>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</si>
  <si>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</si>
  <si>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</si>
  <si>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</si>
  <si>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</si>
  <si>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</si>
  <si>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</si>
  <si>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</si>
  <si>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</si>
  <si>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</si>
  <si>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</si>
  <si>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</si>
  <si>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</si>
  <si>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</si>
  <si>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</si>
  <si>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</si>
  <si>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</si>
  <si>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</si>
  <si>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</si>
  <si>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</si>
  <si>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</si>
  <si>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</si>
  <si>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</si>
  <si>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</si>
  <si>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</si>
  <si>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</si>
  <si>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</si>
  <si>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</si>
  <si>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</si>
  <si>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</si>
  <si>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</si>
  <si>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</si>
  <si>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</si>
  <si>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</si>
  <si>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</si>
  <si>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</si>
  <si>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</si>
  <si>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</si>
  <si>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</si>
  <si>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</si>
  <si>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</si>
  <si>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</si>
  <si>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</si>
  <si>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</si>
  <si>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</si>
  <si>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</si>
  <si>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</si>
  <si>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</si>
  <si>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</si>
  <si>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</si>
  <si>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</si>
  <si>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</si>
  <si>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</si>
  <si>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</si>
  <si>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</si>
  <si>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</si>
  <si>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</si>
  <si>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</si>
  <si>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</si>
  <si>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</si>
  <si>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</si>
  <si>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</si>
  <si>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</si>
  <si>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</si>
  <si>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</si>
  <si>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</si>
  <si>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</si>
  <si>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</si>
  <si>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</si>
  <si>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</si>
  <si>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</si>
  <si>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</si>
  <si>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</si>
  <si>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</si>
  <si>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</si>
  <si>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</si>
  <si>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</si>
  <si>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</si>
  <si>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</si>
  <si>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</si>
  <si>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</si>
  <si>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</si>
  <si>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</si>
  <si>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</si>
  <si>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</si>
  <si>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</si>
  <si>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</si>
  <si>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</si>
  <si>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</si>
  <si>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</si>
  <si>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</si>
  <si>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</si>
  <si>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</si>
  <si>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</si>
  <si>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</si>
  <si>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</si>
  <si>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</si>
  <si>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</si>
  <si>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</si>
  <si>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</si>
  <si>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</si>
  <si>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</si>
  <si>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</si>
  <si>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</si>
  <si>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</si>
  <si>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</si>
  <si>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</si>
  <si>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</si>
  <si>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</si>
  <si>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</si>
  <si>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</si>
  <si>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</si>
  <si>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</si>
  <si>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</si>
  <si>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</si>
  <si>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</si>
  <si>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</si>
  <si>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</si>
  <si>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</si>
  <si>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</si>
  <si>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</si>
  <si>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</si>
  <si>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</si>
  <si>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</si>
  <si>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</si>
  <si>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</si>
  <si>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</si>
  <si>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</si>
  <si>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</si>
  <si>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</si>
  <si>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</si>
  <si>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</si>
  <si>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</si>
  <si>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</si>
  <si>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</si>
  <si>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</si>
  <si>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</si>
  <si>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</si>
  <si>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</si>
  <si>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</si>
  <si>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</si>
  <si>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</si>
  <si>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</si>
  <si>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</si>
  <si>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</si>
  <si>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</si>
  <si>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</si>
  <si>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</si>
  <si>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</si>
  <si>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</si>
  <si>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</si>
  <si>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</si>
  <si>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</si>
  <si>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</si>
  <si>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</si>
  <si>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</si>
  <si>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</si>
  <si>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</si>
  <si>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</si>
  <si>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</si>
  <si>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</si>
  <si>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</si>
  <si>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</si>
  <si>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</si>
  <si>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</si>
  <si>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</si>
  <si>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</si>
  <si>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</si>
  <si>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</si>
  <si>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</si>
  <si>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</si>
  <si>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</si>
  <si>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</si>
  <si>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</si>
  <si>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</si>
  <si>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</si>
  <si>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</si>
  <si>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</si>
  <si>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</si>
  <si>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</si>
  <si>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</si>
  <si>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</si>
  <si>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</si>
  <si>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</si>
  <si>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</si>
  <si>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</si>
  <si>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</si>
  <si>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</si>
  <si>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</si>
  <si>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</si>
  <si>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</si>
  <si>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</si>
  <si>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</si>
  <si>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</si>
  <si>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</si>
  <si>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</si>
  <si>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</si>
  <si>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</si>
  <si>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</si>
  <si>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</si>
  <si>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</si>
  <si>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</si>
  <si>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</si>
  <si>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</si>
  <si>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</si>
  <si>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</si>
  <si>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</si>
  <si>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</si>
  <si>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</si>
  <si>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</si>
  <si>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</si>
  <si>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</si>
  <si>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</si>
  <si>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</si>
  <si>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</si>
  <si>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</si>
  <si>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</si>
  <si>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</si>
  <si>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</si>
  <si>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</si>
  <si>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</si>
  <si>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</si>
  <si>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</si>
  <si>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</si>
  <si>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</si>
  <si>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</si>
  <si>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</si>
  <si>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</si>
  <si>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</si>
  <si>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</si>
  <si>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</si>
  <si>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</si>
  <si>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</si>
  <si>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</si>
  <si>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</si>
  <si>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</si>
  <si>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</si>
  <si>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</si>
  <si>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</si>
  <si>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</si>
  <si>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</si>
  <si>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</si>
  <si>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</si>
  <si>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</si>
  <si>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</si>
  <si>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</si>
  <si>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</si>
  <si>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</si>
  <si>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</si>
  <si>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</si>
  <si>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</si>
  <si>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</si>
  <si>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</si>
  <si>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</si>
  <si>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</si>
  <si>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</si>
  <si>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</si>
  <si>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</si>
  <si>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</si>
  <si>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</si>
  <si>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</si>
  <si>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</si>
  <si>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</si>
  <si>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</si>
  <si>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</si>
  <si>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</si>
  <si>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</si>
  <si>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</si>
  <si>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</si>
  <si>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</si>
  <si>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</si>
  <si>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</si>
  <si>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</si>
  <si>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</si>
  <si>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</si>
  <si>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</si>
  <si>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</si>
  <si>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</si>
  <si>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</si>
  <si>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</si>
  <si>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</si>
  <si>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</si>
  <si>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</si>
  <si>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</si>
  <si>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</si>
  <si>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</si>
  <si>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</si>
  <si>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</si>
  <si>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</si>
  <si>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</si>
  <si>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</si>
  <si>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</si>
  <si>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</si>
  <si>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</si>
  <si>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</si>
  <si>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</si>
  <si>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</si>
  <si>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</si>
  <si>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</si>
  <si>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</si>
  <si>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</si>
  <si>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</si>
  <si>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</si>
  <si>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</si>
  <si>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</si>
  <si>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</si>
  <si>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</si>
  <si>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</si>
  <si>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</si>
  <si>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</si>
  <si>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</si>
  <si>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</si>
  <si>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</si>
  <si>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</si>
  <si>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</si>
  <si>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</si>
  <si>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</si>
  <si>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</si>
  <si>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</si>
  <si>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</si>
  <si>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</si>
  <si>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</si>
  <si>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</si>
  <si>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</si>
  <si>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</si>
  <si>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</si>
  <si>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</si>
  <si>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</si>
  <si>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</si>
  <si>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</si>
  <si>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</si>
  <si>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</si>
  <si>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</si>
  <si>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</si>
  <si>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</si>
  <si>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</si>
  <si>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</si>
  <si>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</si>
  <si>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</si>
  <si>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</si>
  <si>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</si>
  <si>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</si>
  <si>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</si>
  <si>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</si>
  <si>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</si>
  <si>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</si>
  <si>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</si>
  <si>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</si>
  <si>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</si>
  <si>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</si>
  <si>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</si>
  <si>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</si>
  <si>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</si>
  <si>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</si>
  <si>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</si>
  <si>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</si>
  <si>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</si>
  <si>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</si>
  <si>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</si>
  <si>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</si>
  <si>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</si>
  <si>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</si>
  <si>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</si>
  <si>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</si>
  <si>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</si>
  <si>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</si>
  <si>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</si>
  <si>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</si>
  <si>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</si>
  <si>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</si>
  <si>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</si>
  <si>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</si>
  <si>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</si>
  <si>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</si>
  <si>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</si>
  <si>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</si>
  <si>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</si>
  <si>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</si>
  <si>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</si>
  <si>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</si>
  <si>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</si>
  <si>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</si>
  <si>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</si>
  <si>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</si>
  <si>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</si>
  <si>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</si>
  <si>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</si>
  <si>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</si>
  <si>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</si>
  <si>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</si>
  <si>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</si>
  <si>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</si>
  <si>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</si>
  <si>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</si>
  <si>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</si>
  <si>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</si>
  <si>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</si>
  <si>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</si>
  <si>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</si>
  <si>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</si>
  <si>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</si>
  <si>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</si>
  <si>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</si>
  <si>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</si>
  <si>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</si>
  <si>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</si>
  <si>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</si>
  <si>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</si>
  <si>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</si>
  <si>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</si>
  <si>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</si>
  <si>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</si>
  <si>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</si>
  <si>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</si>
  <si>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</si>
  <si>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</si>
  <si>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</si>
  <si>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</si>
  <si>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</si>
  <si>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</si>
  <si>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</si>
  <si>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</si>
  <si>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</si>
  <si>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</si>
  <si>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</si>
  <si>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</si>
  <si>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</si>
  <si>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</si>
  <si>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</si>
  <si>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</si>
  <si>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</si>
  <si>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</si>
  <si>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</si>
  <si>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</si>
  <si>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</si>
  <si>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</si>
  <si>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</si>
  <si>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</si>
  <si>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</si>
  <si>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</si>
  <si>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</si>
  <si>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</si>
  <si>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</si>
  <si>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</si>
  <si>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</si>
  <si>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</si>
  <si>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</si>
  <si>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</si>
  <si>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</si>
  <si>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</si>
  <si>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</si>
  <si>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</si>
  <si>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</si>
  <si>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</si>
  <si>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</si>
  <si>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</si>
  <si>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</si>
  <si>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</si>
  <si>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</si>
  <si>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</si>
  <si>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</si>
  <si>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</si>
  <si>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</si>
  <si>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</si>
  <si>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</si>
  <si>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</si>
  <si>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</si>
  <si>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</si>
  <si>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</si>
  <si>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</si>
  <si>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</si>
  <si>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</si>
  <si>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</si>
  <si>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</si>
  <si>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</si>
  <si>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</si>
  <si>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</si>
  <si>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</si>
  <si>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</si>
  <si>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</si>
  <si>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</si>
  <si>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</si>
  <si>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</si>
  <si>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</si>
  <si>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</si>
  <si>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</si>
  <si>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</si>
  <si>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</si>
  <si>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</si>
  <si>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</si>
  <si>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</si>
  <si>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</si>
  <si>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</si>
  <si>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</si>
  <si>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</si>
  <si>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</si>
  <si>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</si>
  <si>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</si>
  <si>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</si>
  <si>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</si>
  <si>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</si>
  <si>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</si>
  <si>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</si>
  <si>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</si>
  <si>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</si>
  <si>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</si>
  <si>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</si>
  <si>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</si>
  <si>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</si>
  <si>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</si>
  <si>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</si>
  <si>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</si>
  <si>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</si>
  <si>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</si>
  <si>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</si>
  <si>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</si>
  <si>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</si>
  <si>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</si>
  <si>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</si>
  <si>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</si>
  <si>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</si>
  <si>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</si>
  <si>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</si>
  <si>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</si>
  <si>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</si>
  <si>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</si>
  <si>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</si>
  <si>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</si>
  <si>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</si>
  <si>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</si>
  <si>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</si>
  <si>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</si>
  <si>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</si>
  <si>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</si>
  <si>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</si>
  <si>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</si>
  <si>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</si>
  <si>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</si>
  <si>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</si>
  <si>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</si>
  <si>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</si>
  <si>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</si>
  <si>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</si>
  <si>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</si>
  <si>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</si>
  <si>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</si>
  <si>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</si>
  <si>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</si>
  <si>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</si>
  <si>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</si>
  <si>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</si>
  <si>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</si>
  <si>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</si>
  <si>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</si>
  <si>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</si>
  <si>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</si>
  <si>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</si>
  <si>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</si>
  <si>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</si>
  <si>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</si>
  <si>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</si>
  <si>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</si>
  <si>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</si>
  <si>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</si>
  <si>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</si>
  <si>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</si>
  <si>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</si>
  <si>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</si>
  <si>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</si>
  <si>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</si>
  <si>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</si>
  <si>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</si>
  <si>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</si>
  <si>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</si>
  <si>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</si>
  <si>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</si>
  <si>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</si>
  <si>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</si>
  <si>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</si>
  <si>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</si>
  <si>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</si>
  <si>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</si>
  <si>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</si>
  <si>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</si>
  <si>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</si>
  <si>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</si>
  <si>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</si>
  <si>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</si>
  <si>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</si>
  <si>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</si>
  <si>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</si>
  <si>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</si>
  <si>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</si>
  <si>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</si>
  <si>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</si>
  <si>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</si>
  <si>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</si>
  <si>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</si>
  <si>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</si>
  <si>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</si>
  <si>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</si>
  <si>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</si>
  <si>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</si>
  <si>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</si>
  <si>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</si>
  <si>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</si>
  <si>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</si>
  <si>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</si>
  <si>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</si>
  <si>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</si>
  <si>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</si>
  <si>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</si>
  <si>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</si>
  <si>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</si>
  <si>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</si>
  <si>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</si>
  <si>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</si>
  <si>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</si>
  <si>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</si>
  <si>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</si>
  <si>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</si>
  <si>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</si>
  <si>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</si>
  <si>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</si>
  <si>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</si>
  <si>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</si>
  <si>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</si>
  <si>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</si>
  <si>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</si>
  <si>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</si>
  <si>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</si>
  <si>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</si>
  <si>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</si>
  <si>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</si>
  <si>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</si>
  <si>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</si>
  <si>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</si>
  <si>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</si>
  <si>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</si>
  <si>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</si>
  <si>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</si>
  <si>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</si>
  <si>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</si>
  <si>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</si>
  <si>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</si>
  <si>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</si>
  <si>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</si>
  <si>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</si>
  <si>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</si>
  <si>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</si>
  <si>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</si>
  <si>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</si>
  <si>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</si>
  <si>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</si>
  <si>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</si>
  <si>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</si>
  <si>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</si>
  <si>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</si>
  <si>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</si>
  <si>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</si>
  <si>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</si>
  <si>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</si>
  <si>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</si>
  <si>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</si>
  <si>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</si>
  <si>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</si>
  <si>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</si>
  <si>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</si>
  <si>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</si>
  <si>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</si>
  <si>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</si>
  <si>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</si>
  <si>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</si>
  <si>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</si>
  <si>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</si>
  <si>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</si>
  <si>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</si>
  <si>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</si>
  <si>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</si>
  <si>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</si>
  <si>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</si>
  <si>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</si>
  <si>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</si>
  <si>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</si>
  <si>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</si>
  <si>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</si>
  <si>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</si>
  <si>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</si>
  <si>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</si>
  <si>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</si>
  <si>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</si>
  <si>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</si>
  <si>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</si>
  <si>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</si>
  <si>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</si>
  <si>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</si>
  <si>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</si>
  <si>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</si>
  <si>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</si>
  <si>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</si>
  <si>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</si>
  <si>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</si>
  <si>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</si>
  <si>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</si>
  <si>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</si>
  <si>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</si>
  <si>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</si>
  <si>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</si>
  <si>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</si>
  <si>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</si>
  <si>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</si>
  <si>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</si>
  <si>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</si>
  <si>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</si>
  <si>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</si>
  <si>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</si>
  <si>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</si>
  <si>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</si>
  <si>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</si>
  <si>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</si>
  <si>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</si>
  <si>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</si>
  <si>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</si>
  <si>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</si>
  <si>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</si>
  <si>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</si>
  <si>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</si>
  <si>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</si>
  <si>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</si>
  <si>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</si>
  <si>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</si>
  <si>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</si>
  <si>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</si>
  <si>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</si>
  <si>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</si>
  <si>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</si>
  <si>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</si>
  <si>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</si>
  <si>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</si>
  <si>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</si>
  <si>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</si>
  <si>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</si>
  <si>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</si>
  <si>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</si>
  <si>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</si>
  <si>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</si>
  <si>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</si>
  <si>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</si>
  <si>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</si>
  <si>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</si>
  <si>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</si>
  <si>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</si>
  <si>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</si>
  <si>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</si>
  <si>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</si>
  <si>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</si>
  <si>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</si>
  <si>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</si>
  <si>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</si>
  <si>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</si>
  <si>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</si>
  <si>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</si>
  <si>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</si>
  <si>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</si>
  <si>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</si>
  <si>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</si>
  <si>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</si>
  <si>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</si>
  <si>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</si>
  <si>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</si>
  <si>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</si>
  <si>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</si>
  <si>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</si>
  <si>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</si>
  <si>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</si>
  <si>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</si>
  <si>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</si>
  <si>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</si>
  <si>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</si>
  <si>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</si>
  <si>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</si>
  <si>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</si>
  <si>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</si>
  <si>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</si>
  <si>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</si>
  <si>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</si>
  <si>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</si>
  <si>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</si>
  <si>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</si>
  <si>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</si>
  <si>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</si>
  <si>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</si>
  <si>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</si>
  <si>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</si>
  <si>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</si>
  <si>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</si>
  <si>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</si>
  <si>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</si>
  <si>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</si>
  <si>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</si>
  <si>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</si>
  <si>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</si>
  <si>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</si>
  <si>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</si>
  <si>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</si>
  <si>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</si>
  <si>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</si>
  <si>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</si>
  <si>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</si>
  <si>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</si>
  <si>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</si>
  <si>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</si>
  <si>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</si>
  <si>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</si>
  <si>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</si>
  <si>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</si>
  <si>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</si>
  <si>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</si>
  <si>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</si>
  <si>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</si>
  <si>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</si>
  <si>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</si>
  <si>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</si>
  <si>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</si>
  <si>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</si>
  <si>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</si>
  <si>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</si>
  <si>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</si>
  <si>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</si>
  <si>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</si>
  <si>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</si>
  <si>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</si>
  <si>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</si>
  <si>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</si>
  <si>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</si>
  <si>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</si>
  <si>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</si>
  <si>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</si>
  <si>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</si>
  <si>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</si>
  <si>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</si>
  <si>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</si>
  <si>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</si>
  <si>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</si>
  <si>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</si>
  <si>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</si>
  <si>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</si>
  <si>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</si>
  <si>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</si>
  <si>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</si>
  <si>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</si>
  <si>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</si>
  <si>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</si>
  <si>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</si>
  <si>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</si>
  <si>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</si>
  <si>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</si>
  <si>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</si>
  <si>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</si>
  <si>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</si>
  <si>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</si>
  <si>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</si>
  <si>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</si>
  <si>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</si>
  <si>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</si>
  <si>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</si>
  <si>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</si>
  <si>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</si>
  <si>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</si>
  <si>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</si>
  <si>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</si>
  <si>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</si>
  <si>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</si>
  <si>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</si>
  <si>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</si>
  <si>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</si>
  <si>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</si>
  <si>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</si>
  <si>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</si>
  <si>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</si>
  <si>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</si>
  <si>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</si>
  <si>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</si>
  <si>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</si>
  <si>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</si>
  <si>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</si>
  <si>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</si>
  <si>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</si>
  <si>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</si>
  <si>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</si>
  <si>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</si>
  <si>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</si>
  <si>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</si>
  <si>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</si>
  <si>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</si>
  <si>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</si>
  <si>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</si>
  <si>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</si>
  <si>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</si>
  <si>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</si>
  <si>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</si>
  <si>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</si>
  <si>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</si>
  <si>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</si>
  <si>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</si>
  <si>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</si>
  <si>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</si>
  <si>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</si>
  <si>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</si>
  <si>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</si>
  <si>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</si>
  <si>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</si>
  <si>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</si>
  <si>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</si>
  <si>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</si>
  <si>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</si>
  <si>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</si>
  <si>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</si>
  <si>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</si>
  <si>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</si>
  <si>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</si>
  <si>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</si>
  <si>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</si>
  <si>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</si>
  <si>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</si>
  <si>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</si>
  <si>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</si>
  <si>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</si>
  <si>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</si>
  <si>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</si>
  <si>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</si>
  <si>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</si>
  <si>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</si>
  <si>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</si>
  <si>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</si>
  <si>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</si>
  <si>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</si>
  <si>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</si>
  <si>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</si>
  <si>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</si>
  <si>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</si>
  <si>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</si>
  <si>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</si>
  <si>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</si>
  <si>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</si>
  <si>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</si>
  <si>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</si>
  <si>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</si>
  <si>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</si>
  <si>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</si>
  <si>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</si>
  <si>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</si>
  <si>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</si>
  <si>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</si>
  <si>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</si>
  <si>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</si>
  <si>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</si>
  <si>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</si>
  <si>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</si>
  <si>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</si>
  <si>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</si>
  <si>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</si>
  <si>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</si>
  <si>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</si>
  <si>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</si>
  <si>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</si>
  <si>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</si>
  <si>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</si>
  <si>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</si>
  <si>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</si>
  <si>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</si>
  <si>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</si>
  <si>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</si>
  <si>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GERENCIA CORPORATIVA DE RESIDUOS SÓLIDOS</t>
  </si>
  <si>
    <t>NOMBRE CENTRO DE TRABAJO Y/O PROCESO: DIRECCIÓN RECOLECCIÓN, BARRIDO Y LIMPIEZA</t>
  </si>
  <si>
    <t>DIRECCIÓN RECOLECCIÓN, BARRIDO Y LIMPIEZA</t>
  </si>
  <si>
    <t>CASA INECO</t>
  </si>
  <si>
    <t>Director Operativo 08</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</si>
  <si>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</si>
  <si>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</si>
  <si>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</si>
  <si>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</si>
  <si>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</si>
  <si>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El personal que labora en el área del edificio central debe contar con hidratación periódica para minimizar el riesgo por golpes de calor</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</si>
  <si>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</si>
  <si>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</si>
  <si>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NS-040</t>
  </si>
  <si>
    <t>Se agrega columna en la cual se estipula la clasificación del peligro.</t>
  </si>
  <si>
    <t>Biomecánico</t>
  </si>
  <si>
    <t>Condiciones de Seguridad</t>
  </si>
  <si>
    <t>Fenómenos Naturales</t>
  </si>
  <si>
    <t>Físico</t>
  </si>
  <si>
    <t>Psicosocial</t>
  </si>
  <si>
    <t>PLANTA DE PERSONAL OPS</t>
  </si>
  <si>
    <t>Verificando la planta de personal de OPS se elimina el cargo debido a que no hay personal en la planta que soporte la cantidad de personas para está actividad.</t>
  </si>
  <si>
    <t>Dirigir la planeación técnica y operativa de la prestación del servicio público de aseo, de conformidad con las normas y lineamientos vigentes, logrando la satisfacción de los usuarios.</t>
  </si>
  <si>
    <t>Dirigir, planear y controlar las actividades de recolección, barrido y limpieza integral de vías y demás áreas urbanas. Planear y hacer seguimiento a las actividades de transporte de residuos, al sitio de disposición final y separación de materiales aprovechables y no aprovechables. Planear y hacer seguimiento a las actividades de transporte de residuos peligrosos, al sitio de disposición final. Dirigir y controlar el proceso de corte de césped y poda de árboles. Controlar las actividades de manejo, utilización y mantenimiento preventivo y correctivo para los vehículos, maquinaria y equipos necesarios. Planear, coordinar y controlar la ejecución de actividades que aseguren la confiabilidad, seguridad y disponibilidad de los equipos en la prestación del servicio público de aseo. Formular los proyectos y estudios correspondientes a la rata de fallas de los equipos, aplicando herramientas de confiabilidad de primer y segundo orden. Asegurar que los vehículos, maquinarias y equipos cuenten con la documentación, seguros y licencias requeridos para su operación y cumplimiento de la normatividad.</t>
  </si>
  <si>
    <t>ELABORACIÓN                                            ACTUALIZACIÓN                                               FECHA: 27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</si>
</sst>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9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0" fillId="6" borderId="0" xfId="0" applyFill="1"/>
    <xf numFmtId="0" fontId="7" fillId="7" borderId="15" xfId="9" applyFont="1" applyFill="1" applyBorder="1" applyAlignment="1">
      <alignment horizontal="center"/>
    </xf>
    <xf numFmtId="0" fontId="7" fillId="0" borderId="16" xfId="9" applyFont="1" applyFill="1" applyBorder="1" applyAlignment="1">
      <alignment wrapText="1"/>
    </xf>
    <xf numFmtId="0" fontId="7" fillId="6" borderId="16" xfId="9" applyFont="1" applyFill="1" applyBorder="1" applyAlignment="1">
      <alignment wrapText="1"/>
    </xf>
    <xf numFmtId="0" fontId="0" fillId="0" borderId="17" xfId="0" applyFill="1" applyBorder="1"/>
    <xf numFmtId="0" fontId="0" fillId="0" borderId="17" xfId="0" applyFill="1" applyBorder="1" applyAlignment="1">
      <alignment wrapText="1"/>
    </xf>
    <xf numFmtId="0" fontId="7" fillId="0" borderId="17" xfId="9" applyFont="1" applyFill="1" applyBorder="1" applyAlignment="1">
      <alignment wrapText="1"/>
    </xf>
    <xf numFmtId="0" fontId="8" fillId="0" borderId="17" xfId="0" applyFont="1" applyBorder="1" applyAlignment="1">
      <alignment horizontal="center"/>
    </xf>
    <xf numFmtId="0" fontId="8" fillId="0" borderId="17" xfId="0" applyFont="1" applyBorder="1" applyAlignment="1">
      <alignment horizontal="center" wrapText="1"/>
    </xf>
    <xf numFmtId="0" fontId="0" fillId="0" borderId="17" xfId="0" applyFont="1" applyBorder="1" applyAlignment="1">
      <alignment horizontal="justify" vertical="center" wrapText="1"/>
    </xf>
    <xf numFmtId="0" fontId="0" fillId="0" borderId="17"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19" xfId="9" applyFont="1" applyFill="1" applyBorder="1" applyAlignment="1">
      <alignment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18" xfId="0" applyFont="1" applyBorder="1" applyAlignment="1" applyProtection="1">
      <alignment horizontal="center" vertical="center" wrapText="1" shrinkToFit="1"/>
    </xf>
    <xf numFmtId="0" fontId="1" fillId="0" borderId="10" xfId="0" applyFont="1" applyBorder="1" applyAlignment="1" applyProtection="1">
      <alignment horizontal="center" vertical="center" wrapText="1" shrinkToFit="1"/>
    </xf>
    <xf numFmtId="0" fontId="1" fillId="0" borderId="25" xfId="0" applyFont="1" applyBorder="1" applyAlignment="1" applyProtection="1">
      <alignment horizontal="center" vertical="center" wrapText="1" shrinkToFit="1"/>
    </xf>
    <xf numFmtId="0" fontId="1" fillId="4" borderId="1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1" fillId="4" borderId="36" xfId="0" applyFont="1" applyFill="1" applyBorder="1" applyAlignment="1">
      <alignment horizontal="center" vertical="center"/>
    </xf>
    <xf numFmtId="0" fontId="1" fillId="4" borderId="36" xfId="0" applyFont="1" applyFill="1" applyBorder="1" applyAlignment="1">
      <alignment horizontal="center" vertical="center" wrapText="1"/>
    </xf>
    <xf numFmtId="0" fontId="1" fillId="0" borderId="36" xfId="0" applyFont="1" applyBorder="1" applyAlignment="1" applyProtection="1">
      <alignment horizontal="center" vertical="center" wrapText="1" shrinkToFit="1"/>
    </xf>
    <xf numFmtId="0" fontId="3" fillId="4" borderId="11"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0" borderId="34" xfId="0" applyFont="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xf>
    <xf numFmtId="0" fontId="1" fillId="4" borderId="13" xfId="0" applyFont="1" applyFill="1" applyBorder="1" applyAlignment="1">
      <alignment horizontal="center" vertical="center" wrapText="1"/>
    </xf>
    <xf numFmtId="0" fontId="2" fillId="0" borderId="5"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9" fillId="0" borderId="1"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2"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2"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36" xfId="0" applyFont="1" applyBorder="1" applyAlignment="1">
      <alignment horizontal="center" vertical="center"/>
    </xf>
    <xf numFmtId="0" fontId="9" fillId="3" borderId="9" xfId="0" applyFont="1" applyFill="1" applyBorder="1" applyAlignment="1">
      <alignment horizontal="center" vertical="center" textRotation="90"/>
    </xf>
    <xf numFmtId="0" fontId="9" fillId="3" borderId="12"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1" fillId="4" borderId="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3" fillId="4" borderId="9"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2" borderId="32"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tabSelected="1" zoomScale="75" zoomScaleNormal="75" workbookViewId="0">
      <selection activeCell="G11" sqref="G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3" t="s">
        <v>1216</v>
      </c>
      <c r="D2" s="54"/>
      <c r="E2" s="54"/>
      <c r="F2" s="54"/>
      <c r="G2" s="55"/>
      <c r="K2" s="9"/>
      <c r="L2" s="9"/>
      <c r="M2" s="9"/>
      <c r="V2" s="9"/>
      <c r="AB2" s="10"/>
      <c r="AC2" s="6"/>
      <c r="AD2" s="6"/>
    </row>
    <row r="3" spans="1:30" s="8" customFormat="1" ht="15" customHeight="1">
      <c r="A3" s="5"/>
      <c r="B3" s="6"/>
      <c r="C3" s="47" t="s">
        <v>1192</v>
      </c>
      <c r="D3" s="48"/>
      <c r="E3" s="48"/>
      <c r="F3" s="48"/>
      <c r="G3" s="49"/>
      <c r="K3" s="9"/>
      <c r="L3" s="9"/>
      <c r="M3" s="9"/>
      <c r="V3" s="9"/>
      <c r="AB3" s="10"/>
      <c r="AC3" s="6"/>
      <c r="AD3" s="6"/>
    </row>
    <row r="4" spans="1:30" s="8" customFormat="1" ht="15" customHeight="1" thickBot="1">
      <c r="A4" s="5"/>
      <c r="B4" s="6"/>
      <c r="C4" s="50" t="s">
        <v>1193</v>
      </c>
      <c r="D4" s="51"/>
      <c r="E4" s="51"/>
      <c r="F4" s="51"/>
      <c r="G4" s="52"/>
      <c r="K4" s="9"/>
      <c r="L4" s="9"/>
      <c r="M4" s="9"/>
      <c r="V4" s="9"/>
      <c r="AB4" s="10"/>
      <c r="AC4" s="6"/>
      <c r="AD4" s="6"/>
    </row>
    <row r="5" spans="1:30" s="8" customFormat="1" ht="11.25" customHeight="1">
      <c r="A5" s="5"/>
      <c r="B5" s="6"/>
      <c r="C5" s="11" t="s">
        <v>1077</v>
      </c>
      <c r="E5" s="88"/>
      <c r="F5" s="88"/>
      <c r="G5" s="8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4" t="s">
        <v>10</v>
      </c>
      <c r="B8" s="67" t="s">
        <v>11</v>
      </c>
      <c r="C8" s="89" t="s">
        <v>1191</v>
      </c>
      <c r="D8" s="89"/>
      <c r="E8" s="89"/>
      <c r="F8" s="89"/>
      <c r="G8" s="91" t="s">
        <v>0</v>
      </c>
      <c r="H8" s="92"/>
      <c r="I8" s="93"/>
      <c r="J8" s="90" t="s">
        <v>1</v>
      </c>
      <c r="K8" s="86" t="s">
        <v>2</v>
      </c>
      <c r="L8" s="86"/>
      <c r="M8" s="86"/>
      <c r="N8" s="86" t="s">
        <v>3</v>
      </c>
      <c r="O8" s="86"/>
      <c r="P8" s="86"/>
      <c r="Q8" s="86"/>
      <c r="R8" s="86"/>
      <c r="S8" s="86"/>
      <c r="T8" s="86"/>
      <c r="U8" s="86" t="s">
        <v>4</v>
      </c>
      <c r="V8" s="86" t="s">
        <v>5</v>
      </c>
      <c r="W8" s="87"/>
      <c r="X8" s="85" t="s">
        <v>6</v>
      </c>
      <c r="Y8" s="85"/>
      <c r="Z8" s="85"/>
      <c r="AA8" s="85"/>
      <c r="AB8" s="85"/>
      <c r="AC8" s="85"/>
      <c r="AD8" s="85"/>
    </row>
    <row r="9" spans="1:30" ht="15.75" customHeight="1" thickBot="1">
      <c r="A9" s="65"/>
      <c r="B9" s="68"/>
      <c r="C9" s="89"/>
      <c r="D9" s="89"/>
      <c r="E9" s="89"/>
      <c r="F9" s="89"/>
      <c r="G9" s="94"/>
      <c r="H9" s="95"/>
      <c r="I9" s="96"/>
      <c r="J9" s="90"/>
      <c r="K9" s="86"/>
      <c r="L9" s="86"/>
      <c r="M9" s="86"/>
      <c r="N9" s="86"/>
      <c r="O9" s="86"/>
      <c r="P9" s="86"/>
      <c r="Q9" s="86"/>
      <c r="R9" s="86"/>
      <c r="S9" s="86"/>
      <c r="T9" s="86"/>
      <c r="U9" s="87"/>
      <c r="V9" s="87"/>
      <c r="W9" s="87"/>
      <c r="X9" s="85"/>
      <c r="Y9" s="85"/>
      <c r="Z9" s="85"/>
      <c r="AA9" s="85"/>
      <c r="AB9" s="85"/>
      <c r="AC9" s="85"/>
      <c r="AD9" s="85"/>
    </row>
    <row r="10" spans="1:30" ht="39" thickBot="1">
      <c r="A10" s="66"/>
      <c r="B10" s="69"/>
      <c r="C10" s="14" t="s">
        <v>12</v>
      </c>
      <c r="D10" s="14" t="s">
        <v>13</v>
      </c>
      <c r="E10" s="14" t="s">
        <v>1034</v>
      </c>
      <c r="F10" s="14" t="s">
        <v>14</v>
      </c>
      <c r="G10" s="14" t="s">
        <v>15</v>
      </c>
      <c r="H10" s="97" t="s">
        <v>16</v>
      </c>
      <c r="I10" s="98"/>
      <c r="J10" s="90"/>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1190</v>
      </c>
      <c r="AC10" s="14" t="s">
        <v>26</v>
      </c>
      <c r="AD10" s="26" t="s">
        <v>581</v>
      </c>
    </row>
    <row r="11" spans="1:30" ht="60.75" customHeight="1">
      <c r="A11" s="73" t="s">
        <v>1194</v>
      </c>
      <c r="B11" s="73" t="s">
        <v>1195</v>
      </c>
      <c r="C11" s="76" t="s">
        <v>1214</v>
      </c>
      <c r="D11" s="76" t="s">
        <v>1215</v>
      </c>
      <c r="E11" s="79" t="s">
        <v>1196</v>
      </c>
      <c r="F11" s="79" t="s">
        <v>1197</v>
      </c>
      <c r="G11" s="28" t="str">
        <f>VLOOKUP(H11,PELIGROS!A$1:G$445,2,0)</f>
        <v>INFRAROJA, ULTRAVIOLETA, VISIBLE, RADIOFRECUENCIA, MICROONDAS, LASER</v>
      </c>
      <c r="H11" s="28" t="s">
        <v>60</v>
      </c>
      <c r="I11" s="28" t="s">
        <v>1210</v>
      </c>
      <c r="J11" s="28" t="str">
        <f>VLOOKUP(H11,PELIGROS!A$2:G$445,3,0)</f>
        <v>CÁNCER, LESIONES DÉRMICAS Y OCULARES</v>
      </c>
      <c r="K11" s="29" t="s">
        <v>27</v>
      </c>
      <c r="L11" s="28" t="str">
        <f>VLOOKUP(H11,PELIGROS!A$2:G$445,4,0)</f>
        <v>Inspecciones planeadas e inspecciones no planeadas, procedimientos de programas de seguridad y salud en el trabajo</v>
      </c>
      <c r="M11" s="28" t="str">
        <f>VLOOKUP(H11,PELIGROS!A$2:G$445,5,0)</f>
        <v>PROGRAMA BLOQUEADOR SOLAR</v>
      </c>
      <c r="N11" s="29">
        <v>2</v>
      </c>
      <c r="O11" s="30">
        <v>3</v>
      </c>
      <c r="P11" s="30">
        <v>10</v>
      </c>
      <c r="Q11" s="30">
        <f t="shared" ref="Q11:Q21" si="0">N11*O11</f>
        <v>6</v>
      </c>
      <c r="R11" s="30">
        <f t="shared" ref="R11:R21" si="1">P11*Q11</f>
        <v>60</v>
      </c>
      <c r="S11" s="28" t="str">
        <f t="shared" ref="S11:S21" si="2">IF(Q11=40,"MA-40",IF(Q11=30,"MA-30",IF(Q11=20,"A-20",IF(Q11=10,"A-10",IF(Q11=24,"MA-24",IF(Q11=18,"A-18",IF(Q11=12,"A-12",IF(Q11=6,"M-6",IF(Q11=8,"M-8",IF(Q11=6,"M-6",IF(Q11=4,"B-4",IF(Q11=2,"B-2",))))))))))))</f>
        <v>M-6</v>
      </c>
      <c r="T11" s="32" t="str">
        <f t="shared" ref="T11:T21" si="3">IF(R11&lt;=20,"IV",IF(R11&lt;=120,"III",IF(R11&lt;=500,"II",IF(R11&lt;=4000,"I"))))</f>
        <v>III</v>
      </c>
      <c r="U11" s="33" t="str">
        <f t="shared" ref="U11:U21" si="4">IF(T11=0,"",IF(T11="IV","Aceptable",IF(T11="III","Mejorable",IF(T11="II","No Aceptable o Aceptable Con Control Especifico",IF(T11="I","No Aceptable","")))))</f>
        <v>Mejorable</v>
      </c>
      <c r="V11" s="82">
        <v>1</v>
      </c>
      <c r="W11" s="28" t="str">
        <f>VLOOKUP(H11,PELIGROS!A$2:G$445,6,0)</f>
        <v>CÁNCER</v>
      </c>
      <c r="X11" s="29" t="s">
        <v>29</v>
      </c>
      <c r="Y11" s="29" t="s">
        <v>29</v>
      </c>
      <c r="Z11" s="29" t="s">
        <v>29</v>
      </c>
      <c r="AA11" s="28" t="s">
        <v>29</v>
      </c>
      <c r="AB11" s="28" t="str">
        <f>VLOOKUP(H11,PELIGROS!A$2:G$445,7,0)</f>
        <v>N/A</v>
      </c>
      <c r="AC11" s="29" t="s">
        <v>1200</v>
      </c>
      <c r="AD11" s="82" t="s">
        <v>1198</v>
      </c>
    </row>
    <row r="12" spans="1:30" ht="51">
      <c r="A12" s="74"/>
      <c r="B12" s="74"/>
      <c r="C12" s="77"/>
      <c r="D12" s="77"/>
      <c r="E12" s="80"/>
      <c r="F12" s="80"/>
      <c r="G12" s="35" t="str">
        <f>VLOOKUP(H12,PELIGROS!A$1:G$445,2,0)</f>
        <v>ENERGÍA TÉRMICA, CAMBIO DE TEMPERATURA DURANTE LOS RECORRIDOS</v>
      </c>
      <c r="H12" s="35" t="s">
        <v>154</v>
      </c>
      <c r="I12" s="35" t="s">
        <v>1210</v>
      </c>
      <c r="J12" s="35" t="str">
        <f>VLOOKUP(H12,PELIGROS!A$2:G$445,3,0)</f>
        <v xml:space="preserve"> GOLPE DE CALOR,  DESHIDRATACIÓN</v>
      </c>
      <c r="K12" s="36" t="s">
        <v>27</v>
      </c>
      <c r="L12" s="35" t="str">
        <f>VLOOKUP(H12,PELIGROS!A$2:G$445,4,0)</f>
        <v>Inspecciones planeadas e inspecciones no planeadas, procedimientos de programas de seguridad y salud en el trabajo</v>
      </c>
      <c r="M12" s="35" t="str">
        <f>VLOOKUP(H12,PELIGROS!A$2:G$445,5,0)</f>
        <v>NO OBSERVADO</v>
      </c>
      <c r="N12" s="36">
        <v>2</v>
      </c>
      <c r="O12" s="37">
        <v>2</v>
      </c>
      <c r="P12" s="37">
        <v>10</v>
      </c>
      <c r="Q12" s="31">
        <f t="shared" si="0"/>
        <v>4</v>
      </c>
      <c r="R12" s="31">
        <f t="shared" si="1"/>
        <v>40</v>
      </c>
      <c r="S12" s="38" t="str">
        <f t="shared" si="2"/>
        <v>B-4</v>
      </c>
      <c r="T12" s="34" t="str">
        <f t="shared" si="3"/>
        <v>III</v>
      </c>
      <c r="U12" s="39" t="str">
        <f t="shared" si="4"/>
        <v>Mejorable</v>
      </c>
      <c r="V12" s="83"/>
      <c r="W12" s="35" t="str">
        <f>VLOOKUP(H12,PELIGROS!A$2:G$445,6,0)</f>
        <v>CÁNCER DE PIEL</v>
      </c>
      <c r="X12" s="36" t="s">
        <v>29</v>
      </c>
      <c r="Y12" s="36" t="s">
        <v>29</v>
      </c>
      <c r="Z12" s="36" t="s">
        <v>29</v>
      </c>
      <c r="AA12" s="38" t="s">
        <v>29</v>
      </c>
      <c r="AB12" s="35" t="str">
        <f>VLOOKUP(H12,PELIGROS!A$2:G$445,7,0)</f>
        <v>N/A</v>
      </c>
      <c r="AC12" s="36" t="s">
        <v>1202</v>
      </c>
      <c r="AD12" s="83"/>
    </row>
    <row r="13" spans="1:30" ht="63.75" customHeight="1">
      <c r="A13" s="74"/>
      <c r="B13" s="74"/>
      <c r="C13" s="77"/>
      <c r="D13" s="77"/>
      <c r="E13" s="80"/>
      <c r="F13" s="80"/>
      <c r="G13" s="35" t="str">
        <f>VLOOKUP(H13,PELIGROS!A$1:G$445,2,0)</f>
        <v>CONCENTRACIÓN EN ACTIVIDADES DE ALTO DESEMPEÑO MENTAL</v>
      </c>
      <c r="H13" s="35" t="s">
        <v>65</v>
      </c>
      <c r="I13" s="35" t="s">
        <v>1211</v>
      </c>
      <c r="J13" s="35" t="str">
        <f>VLOOKUP(H13,PELIGROS!A$2:G$445,3,0)</f>
        <v>ESTRÉS, CEFALEA, IRRITABILIDAD</v>
      </c>
      <c r="K13" s="36" t="s">
        <v>27</v>
      </c>
      <c r="L13" s="35" t="str">
        <f>VLOOKUP(H13,PELIGROS!A$2:G$445,4,0)</f>
        <v>N/A</v>
      </c>
      <c r="M13" s="35" t="str">
        <f>VLOOKUP(H13,PELIGROS!A$2:G$445,5,0)</f>
        <v>PVE PSICOSOCIAL</v>
      </c>
      <c r="N13" s="36">
        <v>2</v>
      </c>
      <c r="O13" s="37">
        <v>3</v>
      </c>
      <c r="P13" s="37">
        <v>10</v>
      </c>
      <c r="Q13" s="31">
        <f t="shared" si="0"/>
        <v>6</v>
      </c>
      <c r="R13" s="31">
        <f t="shared" si="1"/>
        <v>60</v>
      </c>
      <c r="S13" s="38" t="str">
        <f t="shared" si="2"/>
        <v>M-6</v>
      </c>
      <c r="T13" s="34" t="str">
        <f t="shared" si="3"/>
        <v>III</v>
      </c>
      <c r="U13" s="39" t="str">
        <f t="shared" si="4"/>
        <v>Mejorable</v>
      </c>
      <c r="V13" s="83"/>
      <c r="W13" s="35" t="str">
        <f>VLOOKUP(H13,PELIGROS!A$2:G$445,6,0)</f>
        <v>ESTRÉS</v>
      </c>
      <c r="X13" s="36" t="s">
        <v>29</v>
      </c>
      <c r="Y13" s="36" t="s">
        <v>29</v>
      </c>
      <c r="Z13" s="36" t="s">
        <v>29</v>
      </c>
      <c r="AA13" s="38" t="s">
        <v>29</v>
      </c>
      <c r="AB13" s="35" t="str">
        <f>VLOOKUP(H13,PELIGROS!A$2:G$445,7,0)</f>
        <v>N/A</v>
      </c>
      <c r="AC13" s="36" t="s">
        <v>1201</v>
      </c>
      <c r="AD13" s="83"/>
    </row>
    <row r="14" spans="1:30" ht="63.75" customHeight="1">
      <c r="A14" s="74"/>
      <c r="B14" s="74"/>
      <c r="C14" s="77"/>
      <c r="D14" s="77"/>
      <c r="E14" s="80"/>
      <c r="F14" s="80"/>
      <c r="G14" s="35" t="str">
        <f>VLOOKUP(H14,PELIGROS!A$1:G$445,2,0)</f>
        <v>ATENCIÓN AL PÚBLICO</v>
      </c>
      <c r="H14" s="35" t="s">
        <v>429</v>
      </c>
      <c r="I14" s="35" t="s">
        <v>1211</v>
      </c>
      <c r="J14" s="35" t="str">
        <f>VLOOKUP(H14,PELIGROS!A$2:G$445,3,0)</f>
        <v>ESTRÉS, ENFERMEDADES DIGESTIVAS, IRRITABILIDAD, TRANSTORNOS DEL SUEÑO</v>
      </c>
      <c r="K14" s="36" t="s">
        <v>27</v>
      </c>
      <c r="L14" s="35" t="str">
        <f>VLOOKUP(H14,PELIGROS!A$2:G$445,4,0)</f>
        <v>N/A</v>
      </c>
      <c r="M14" s="35" t="str">
        <f>VLOOKUP(H14,PELIGROS!A$2:G$445,5,0)</f>
        <v>PVE PSICOSOCIAL</v>
      </c>
      <c r="N14" s="36">
        <v>2</v>
      </c>
      <c r="O14" s="37">
        <v>1</v>
      </c>
      <c r="P14" s="37">
        <v>10</v>
      </c>
      <c r="Q14" s="31">
        <f t="shared" si="0"/>
        <v>2</v>
      </c>
      <c r="R14" s="31">
        <f t="shared" si="1"/>
        <v>20</v>
      </c>
      <c r="S14" s="38" t="str">
        <f t="shared" si="2"/>
        <v>B-2</v>
      </c>
      <c r="T14" s="34" t="str">
        <f t="shared" si="3"/>
        <v>IV</v>
      </c>
      <c r="U14" s="39" t="str">
        <f t="shared" si="4"/>
        <v>Aceptable</v>
      </c>
      <c r="V14" s="83"/>
      <c r="W14" s="35" t="str">
        <f>VLOOKUP(H14,PELIGROS!A$2:G$445,6,0)</f>
        <v>ESTRÉS</v>
      </c>
      <c r="X14" s="36" t="s">
        <v>29</v>
      </c>
      <c r="Y14" s="36" t="s">
        <v>29</v>
      </c>
      <c r="Z14" s="36" t="s">
        <v>29</v>
      </c>
      <c r="AA14" s="38" t="s">
        <v>29</v>
      </c>
      <c r="AB14" s="35" t="str">
        <f>VLOOKUP(H14,PELIGROS!A$2:G$445,7,0)</f>
        <v>RESOLUCIÓN DE CONFLICTOS; COMUNICACIÓN ASERTIVA; SERVICIO AL CLIENTE</v>
      </c>
      <c r="AC14" s="36" t="s">
        <v>1201</v>
      </c>
      <c r="AD14" s="83"/>
    </row>
    <row r="15" spans="1:30" ht="63.75" customHeight="1">
      <c r="A15" s="74"/>
      <c r="B15" s="74"/>
      <c r="C15" s="77"/>
      <c r="D15" s="77"/>
      <c r="E15" s="80"/>
      <c r="F15" s="80"/>
      <c r="G15" s="35" t="str">
        <f>VLOOKUP(H15,PELIGROS!A$1:G$445,2,0)</f>
        <v>NATURALEZA DE LA TAREA</v>
      </c>
      <c r="H15" s="35" t="s">
        <v>69</v>
      </c>
      <c r="I15" s="35" t="s">
        <v>1211</v>
      </c>
      <c r="J15" s="35" t="str">
        <f>VLOOKUP(H15,PELIGROS!A$2:G$445,3,0)</f>
        <v>ESTRÉS,  TRANSTORNOS DEL SUEÑO</v>
      </c>
      <c r="K15" s="36" t="s">
        <v>27</v>
      </c>
      <c r="L15" s="35" t="str">
        <f>VLOOKUP(H15,PELIGROS!A$2:G$445,4,0)</f>
        <v>N/A</v>
      </c>
      <c r="M15" s="35" t="str">
        <f>VLOOKUP(H15,PELIGROS!A$2:G$445,5,0)</f>
        <v>PVE PSICOSOCIAL</v>
      </c>
      <c r="N15" s="36">
        <v>2</v>
      </c>
      <c r="O15" s="37">
        <v>2</v>
      </c>
      <c r="P15" s="37">
        <v>10</v>
      </c>
      <c r="Q15" s="31">
        <f t="shared" si="0"/>
        <v>4</v>
      </c>
      <c r="R15" s="31">
        <f t="shared" si="1"/>
        <v>40</v>
      </c>
      <c r="S15" s="38" t="str">
        <f t="shared" si="2"/>
        <v>B-4</v>
      </c>
      <c r="T15" s="34" t="str">
        <f t="shared" si="3"/>
        <v>III</v>
      </c>
      <c r="U15" s="39" t="str">
        <f t="shared" si="4"/>
        <v>Mejorable</v>
      </c>
      <c r="V15" s="83"/>
      <c r="W15" s="35" t="str">
        <f>VLOOKUP(H15,PELIGROS!A$2:G$445,6,0)</f>
        <v>ESTRÉS</v>
      </c>
      <c r="X15" s="36" t="s">
        <v>29</v>
      </c>
      <c r="Y15" s="36" t="s">
        <v>29</v>
      </c>
      <c r="Z15" s="36" t="s">
        <v>29</v>
      </c>
      <c r="AA15" s="38" t="s">
        <v>29</v>
      </c>
      <c r="AB15" s="35" t="str">
        <f>VLOOKUP(H15,PELIGROS!A$2:G$445,7,0)</f>
        <v>N/A</v>
      </c>
      <c r="AC15" s="36" t="s">
        <v>1201</v>
      </c>
      <c r="AD15" s="83"/>
    </row>
    <row r="16" spans="1:30" ht="63.75">
      <c r="A16" s="74"/>
      <c r="B16" s="74"/>
      <c r="C16" s="77"/>
      <c r="D16" s="77"/>
      <c r="E16" s="80"/>
      <c r="F16" s="80"/>
      <c r="G16" s="35" t="str">
        <f>VLOOKUP(H16,PELIGROS!A$1:G$445,2,0)</f>
        <v xml:space="preserve"> ALTA CONCENTRACIÓN</v>
      </c>
      <c r="H16" s="35" t="s">
        <v>80</v>
      </c>
      <c r="I16" s="35" t="s">
        <v>1211</v>
      </c>
      <c r="J16" s="35" t="str">
        <f>VLOOKUP(H16,PELIGROS!A$2:G$445,3,0)</f>
        <v>ESTRÉS, DEPRESIÓN, TRANSTORNOS DEL SUEÑO, AUSENCIA DE ATENCIÓN</v>
      </c>
      <c r="K16" s="36" t="s">
        <v>27</v>
      </c>
      <c r="L16" s="35" t="str">
        <f>VLOOKUP(H16,PELIGROS!A$2:G$445,4,0)</f>
        <v>N/A</v>
      </c>
      <c r="M16" s="35" t="str">
        <f>VLOOKUP(H16,PELIGROS!A$2:G$445,5,0)</f>
        <v>PVE PSICOSOCIAL</v>
      </c>
      <c r="N16" s="36">
        <v>2</v>
      </c>
      <c r="O16" s="37">
        <v>2</v>
      </c>
      <c r="P16" s="37">
        <v>10</v>
      </c>
      <c r="Q16" s="31">
        <f t="shared" si="0"/>
        <v>4</v>
      </c>
      <c r="R16" s="31">
        <f t="shared" si="1"/>
        <v>40</v>
      </c>
      <c r="S16" s="38" t="str">
        <f t="shared" si="2"/>
        <v>B-4</v>
      </c>
      <c r="T16" s="34" t="str">
        <f t="shared" si="3"/>
        <v>III</v>
      </c>
      <c r="U16" s="39" t="str">
        <f t="shared" si="4"/>
        <v>Mejorable</v>
      </c>
      <c r="V16" s="83"/>
      <c r="W16" s="35" t="str">
        <f>VLOOKUP(H16,PELIGROS!A$2:G$445,6,0)</f>
        <v>ESTRÉS, ALTERACIÓN DEL SISTEMA NERVIOSO</v>
      </c>
      <c r="X16" s="36" t="s">
        <v>29</v>
      </c>
      <c r="Y16" s="36" t="s">
        <v>29</v>
      </c>
      <c r="Z16" s="36" t="s">
        <v>29</v>
      </c>
      <c r="AA16" s="38" t="s">
        <v>29</v>
      </c>
      <c r="AB16" s="35" t="str">
        <f>VLOOKUP(H16,PELIGROS!A$2:G$445,7,0)</f>
        <v>N/A</v>
      </c>
      <c r="AC16" s="36" t="s">
        <v>1201</v>
      </c>
      <c r="AD16" s="83"/>
    </row>
    <row r="17" spans="1:30" ht="51">
      <c r="A17" s="74"/>
      <c r="B17" s="74"/>
      <c r="C17" s="77"/>
      <c r="D17" s="77"/>
      <c r="E17" s="80"/>
      <c r="F17" s="80"/>
      <c r="G17" s="35" t="str">
        <f>VLOOKUP(H17,PELIGROS!A$1:G$445,2,0)</f>
        <v>Forzadas, Prolongadas</v>
      </c>
      <c r="H17" s="35" t="s">
        <v>37</v>
      </c>
      <c r="I17" s="35" t="s">
        <v>1207</v>
      </c>
      <c r="J17" s="35" t="str">
        <f>VLOOKUP(H17,PELIGROS!A$2:G$445,3,0)</f>
        <v xml:space="preserve">Lesiones osteomusculares, lesiones osteoarticulares
</v>
      </c>
      <c r="K17" s="36" t="s">
        <v>27</v>
      </c>
      <c r="L17" s="35" t="str">
        <f>VLOOKUP(H17,PELIGROS!A$2:G$445,4,0)</f>
        <v>Inspecciones planeadas e inspecciones no planeadas, procedimientos de programas de seguridad y salud en el trabajo</v>
      </c>
      <c r="M17" s="35" t="str">
        <f>VLOOKUP(H17,PELIGROS!A$2:G$445,5,0)</f>
        <v>PVE Biomecánico, programa pausas activas, exámenes periódicos, recomendaciones, control de posturas</v>
      </c>
      <c r="N17" s="36">
        <v>2</v>
      </c>
      <c r="O17" s="37">
        <v>3</v>
      </c>
      <c r="P17" s="37">
        <v>10</v>
      </c>
      <c r="Q17" s="31">
        <f t="shared" si="0"/>
        <v>6</v>
      </c>
      <c r="R17" s="31">
        <f t="shared" si="1"/>
        <v>60</v>
      </c>
      <c r="S17" s="38" t="str">
        <f t="shared" si="2"/>
        <v>M-6</v>
      </c>
      <c r="T17" s="34" t="str">
        <f t="shared" si="3"/>
        <v>III</v>
      </c>
      <c r="U17" s="39" t="str">
        <f t="shared" si="4"/>
        <v>Mejorable</v>
      </c>
      <c r="V17" s="83"/>
      <c r="W17" s="35" t="str">
        <f>VLOOKUP(H17,PELIGROS!A$2:G$445,6,0)</f>
        <v>Enfermedades Osteomusculares</v>
      </c>
      <c r="X17" s="36" t="s">
        <v>29</v>
      </c>
      <c r="Y17" s="36" t="s">
        <v>29</v>
      </c>
      <c r="Z17" s="36" t="s">
        <v>29</v>
      </c>
      <c r="AA17" s="38" t="s">
        <v>29</v>
      </c>
      <c r="AB17" s="35" t="str">
        <f>VLOOKUP(H17,PELIGROS!A$2:G$445,7,0)</f>
        <v>Prevención en lesiones osteomusculares, líderes de pausas activas</v>
      </c>
      <c r="AC17" s="36" t="s">
        <v>1203</v>
      </c>
      <c r="AD17" s="83"/>
    </row>
    <row r="18" spans="1:30" ht="38.25">
      <c r="A18" s="74"/>
      <c r="B18" s="74"/>
      <c r="C18" s="77"/>
      <c r="D18" s="77"/>
      <c r="E18" s="80"/>
      <c r="F18" s="80"/>
      <c r="G18" s="35" t="str">
        <f>VLOOKUP(H18,PELIGROS!A$1:G$445,2,0)</f>
        <v>Movimientos repetitivos, Miembros Superiores</v>
      </c>
      <c r="H18" s="35" t="s">
        <v>1108</v>
      </c>
      <c r="I18" s="35" t="s">
        <v>1207</v>
      </c>
      <c r="J18" s="35" t="str">
        <f>VLOOKUP(H18,PELIGROS!A$2:G$445,3,0)</f>
        <v>Lesiones Musculoesqueléticas</v>
      </c>
      <c r="K18" s="36" t="s">
        <v>27</v>
      </c>
      <c r="L18" s="35" t="str">
        <f>VLOOKUP(H18,PELIGROS!A$2:G$445,4,0)</f>
        <v>N/A</v>
      </c>
      <c r="M18" s="35" t="str">
        <f>VLOOKUP(H18,PELIGROS!A$2:G$445,5,0)</f>
        <v>PVE Biomecánico, programa pausas activas, exámenes periódicos, recomendaciones, control de posturas</v>
      </c>
      <c r="N18" s="36">
        <v>2</v>
      </c>
      <c r="O18" s="37">
        <v>3</v>
      </c>
      <c r="P18" s="37">
        <v>10</v>
      </c>
      <c r="Q18" s="31">
        <f t="shared" si="0"/>
        <v>6</v>
      </c>
      <c r="R18" s="31">
        <f t="shared" si="1"/>
        <v>60</v>
      </c>
      <c r="S18" s="38" t="str">
        <f t="shared" si="2"/>
        <v>M-6</v>
      </c>
      <c r="T18" s="34" t="str">
        <f t="shared" si="3"/>
        <v>III</v>
      </c>
      <c r="U18" s="39" t="str">
        <f t="shared" si="4"/>
        <v>Mejorable</v>
      </c>
      <c r="V18" s="83"/>
      <c r="W18" s="35" t="str">
        <f>VLOOKUP(H18,PELIGROS!A$2:G$445,6,0)</f>
        <v>Enfermedades Musculoesqueléticas</v>
      </c>
      <c r="X18" s="36" t="s">
        <v>29</v>
      </c>
      <c r="Y18" s="36" t="s">
        <v>29</v>
      </c>
      <c r="Z18" s="36" t="s">
        <v>29</v>
      </c>
      <c r="AA18" s="38" t="s">
        <v>29</v>
      </c>
      <c r="AB18" s="35" t="str">
        <f>VLOOKUP(H18,PELIGROS!A$2:G$445,7,0)</f>
        <v>Prevención en lesiones osteomusculares, líderes de pausas activas</v>
      </c>
      <c r="AC18" s="36" t="s">
        <v>1203</v>
      </c>
      <c r="AD18" s="83"/>
    </row>
    <row r="19" spans="1:30" ht="51">
      <c r="A19" s="74"/>
      <c r="B19" s="74"/>
      <c r="C19" s="77"/>
      <c r="D19" s="77"/>
      <c r="E19" s="80"/>
      <c r="F19" s="80"/>
      <c r="G19" s="35" t="str">
        <f>VLOOKUP(H19,PELIGROS!A$1:G$445,2,0)</f>
        <v>Atropellamiento, Envestir</v>
      </c>
      <c r="H19" s="35" t="s">
        <v>1071</v>
      </c>
      <c r="I19" s="35" t="s">
        <v>1208</v>
      </c>
      <c r="J19" s="35" t="str">
        <f>VLOOKUP(H19,PELIGROS!A$2:G$445,3,0)</f>
        <v>Lesiones, pérdidas materiales, muerte</v>
      </c>
      <c r="K19" s="36" t="s">
        <v>27</v>
      </c>
      <c r="L19" s="35" t="str">
        <f>VLOOKUP(H19,PELIGROS!A$2:G$445,4,0)</f>
        <v>Inspecciones planeadas e inspecciones no planeadas, procedimientos de programas de seguridad y salud en el trabajo</v>
      </c>
      <c r="M19" s="35" t="str">
        <f>VLOOKUP(H19,PELIGROS!A$2:G$445,5,0)</f>
        <v>Programa de seguridad vial, señalización</v>
      </c>
      <c r="N19" s="36">
        <v>2</v>
      </c>
      <c r="O19" s="37">
        <v>1</v>
      </c>
      <c r="P19" s="37">
        <v>25</v>
      </c>
      <c r="Q19" s="31">
        <f t="shared" si="0"/>
        <v>2</v>
      </c>
      <c r="R19" s="31">
        <f t="shared" si="1"/>
        <v>50</v>
      </c>
      <c r="S19" s="38" t="str">
        <f t="shared" si="2"/>
        <v>B-2</v>
      </c>
      <c r="T19" s="34" t="str">
        <f t="shared" si="3"/>
        <v>III</v>
      </c>
      <c r="U19" s="39" t="str">
        <f t="shared" si="4"/>
        <v>Mejorable</v>
      </c>
      <c r="V19" s="83"/>
      <c r="W19" s="35" t="str">
        <f>VLOOKUP(H19,PELIGROS!A$2:G$445,6,0)</f>
        <v>Muerte</v>
      </c>
      <c r="X19" s="36" t="s">
        <v>29</v>
      </c>
      <c r="Y19" s="36" t="s">
        <v>29</v>
      </c>
      <c r="Z19" s="36" t="s">
        <v>29</v>
      </c>
      <c r="AA19" s="38" t="s">
        <v>29</v>
      </c>
      <c r="AB19" s="35" t="str">
        <f>VLOOKUP(H19,PELIGROS!A$2:G$445,7,0)</f>
        <v>Seguridad vial y manejo defensivo, aseguramiento de áreas de trabajo</v>
      </c>
      <c r="AC19" s="36" t="s">
        <v>29</v>
      </c>
      <c r="AD19" s="83"/>
    </row>
    <row r="20" spans="1:30" ht="63.75" customHeight="1">
      <c r="A20" s="74"/>
      <c r="B20" s="74"/>
      <c r="C20" s="77"/>
      <c r="D20" s="77"/>
      <c r="E20" s="80"/>
      <c r="F20" s="80"/>
      <c r="G20" s="35" t="str">
        <f>VLOOKUP(H20,PELIGROS!A$1:G$445,2,0)</f>
        <v>Atraco, golpiza, atentados y secuestrados</v>
      </c>
      <c r="H20" s="35" t="s">
        <v>51</v>
      </c>
      <c r="I20" s="35" t="s">
        <v>1208</v>
      </c>
      <c r="J20" s="35" t="str">
        <f>VLOOKUP(H20,PELIGROS!A$2:G$445,3,0)</f>
        <v>Estrés, golpes, Secuestros</v>
      </c>
      <c r="K20" s="36" t="s">
        <v>27</v>
      </c>
      <c r="L20" s="35" t="str">
        <f>VLOOKUP(H20,PELIGROS!A$2:G$445,4,0)</f>
        <v>Inspecciones planeadas e inspecciones no planeadas, procedimientos de programas de seguridad y salud en el trabajo</v>
      </c>
      <c r="M20" s="35" t="str">
        <f>VLOOKUP(H20,PELIGROS!A$2:G$445,5,0)</f>
        <v xml:space="preserve">Uniformes Corporativos, Chaquetas corporativas, Carnetización
</v>
      </c>
      <c r="N20" s="36">
        <v>2</v>
      </c>
      <c r="O20" s="37">
        <v>1</v>
      </c>
      <c r="P20" s="37">
        <v>25</v>
      </c>
      <c r="Q20" s="31">
        <f t="shared" si="0"/>
        <v>2</v>
      </c>
      <c r="R20" s="31">
        <f t="shared" si="1"/>
        <v>50</v>
      </c>
      <c r="S20" s="38" t="str">
        <f t="shared" si="2"/>
        <v>B-2</v>
      </c>
      <c r="T20" s="34" t="str">
        <f t="shared" si="3"/>
        <v>III</v>
      </c>
      <c r="U20" s="39" t="str">
        <f t="shared" si="4"/>
        <v>Mejorable</v>
      </c>
      <c r="V20" s="83"/>
      <c r="W20" s="35" t="str">
        <f>VLOOKUP(H20,PELIGROS!A$2:G$445,6,0)</f>
        <v>Secuestros</v>
      </c>
      <c r="X20" s="36" t="s">
        <v>29</v>
      </c>
      <c r="Y20" s="36" t="s">
        <v>29</v>
      </c>
      <c r="Z20" s="36" t="s">
        <v>29</v>
      </c>
      <c r="AA20" s="38" t="s">
        <v>29</v>
      </c>
      <c r="AB20" s="35" t="str">
        <f>VLOOKUP(H20,PELIGROS!A$2:G$445,7,0)</f>
        <v>N/A</v>
      </c>
      <c r="AC20" s="36" t="s">
        <v>1204</v>
      </c>
      <c r="AD20" s="83"/>
    </row>
    <row r="21" spans="1:30" ht="51.75" thickBot="1">
      <c r="A21" s="75"/>
      <c r="B21" s="75"/>
      <c r="C21" s="78"/>
      <c r="D21" s="78"/>
      <c r="E21" s="81"/>
      <c r="F21" s="81"/>
      <c r="G21" s="46" t="str">
        <f>VLOOKUP(H21,PELIGROS!A$1:G$445,2,0)</f>
        <v>SISMOS, INCENDIOS, INUNDACIONES, TERREMOTOS, VENDAVALES, DERRUMBE</v>
      </c>
      <c r="H21" s="46" t="s">
        <v>55</v>
      </c>
      <c r="I21" s="46" t="s">
        <v>1209</v>
      </c>
      <c r="J21" s="46" t="str">
        <f>VLOOKUP(H21,PELIGROS!A$2:G$445,3,0)</f>
        <v>SISMOS, INCENDIOS, INUNDACIONES, TERREMOTOS, VENDAVALES</v>
      </c>
      <c r="K21" s="40" t="s">
        <v>27</v>
      </c>
      <c r="L21" s="46" t="str">
        <f>VLOOKUP(H21,PELIGROS!A$2:G$445,4,0)</f>
        <v>Inspecciones planeadas e inspecciones no planeadas, procedimientos de programas de seguridad y salud en el trabajo</v>
      </c>
      <c r="M21" s="46" t="str">
        <f>VLOOKUP(H21,PELIGROS!A$2:G$445,5,0)</f>
        <v>BRIGADAS DE EMERGENCIAS</v>
      </c>
      <c r="N21" s="40">
        <v>2</v>
      </c>
      <c r="O21" s="41">
        <v>1</v>
      </c>
      <c r="P21" s="41">
        <v>100</v>
      </c>
      <c r="Q21" s="42">
        <f t="shared" si="0"/>
        <v>2</v>
      </c>
      <c r="R21" s="42">
        <f t="shared" si="1"/>
        <v>200</v>
      </c>
      <c r="S21" s="43" t="str">
        <f t="shared" si="2"/>
        <v>B-2</v>
      </c>
      <c r="T21" s="44" t="str">
        <f t="shared" si="3"/>
        <v>II</v>
      </c>
      <c r="U21" s="45" t="str">
        <f t="shared" si="4"/>
        <v>No Aceptable o Aceptable Con Control Especifico</v>
      </c>
      <c r="V21" s="84"/>
      <c r="W21" s="46" t="str">
        <f>VLOOKUP(H21,PELIGROS!A$2:G$445,6,0)</f>
        <v>MUERTE</v>
      </c>
      <c r="X21" s="40" t="s">
        <v>29</v>
      </c>
      <c r="Y21" s="40" t="s">
        <v>29</v>
      </c>
      <c r="Z21" s="40" t="s">
        <v>29</v>
      </c>
      <c r="AA21" s="43" t="s">
        <v>29</v>
      </c>
      <c r="AB21" s="46" t="str">
        <f>VLOOKUP(H21,PELIGROS!A$2:G$445,7,0)</f>
        <v>ENTRENAMIENTO DE LA BRIGADA; DIVULGACIÓN DE PLAN DE EMERGENCIA</v>
      </c>
      <c r="AC21" s="40" t="s">
        <v>1199</v>
      </c>
      <c r="AD21" s="84"/>
    </row>
    <row r="23" spans="1:30" ht="13.5" thickBot="1"/>
    <row r="24" spans="1:30" ht="15.75" customHeight="1" thickBot="1">
      <c r="A24" s="70" t="s">
        <v>1074</v>
      </c>
      <c r="B24" s="70"/>
      <c r="C24" s="70"/>
      <c r="D24" s="70"/>
      <c r="E24" s="70"/>
      <c r="F24" s="70"/>
      <c r="G24" s="70"/>
    </row>
    <row r="25" spans="1:30" ht="15.75" customHeight="1" thickBot="1">
      <c r="A25" s="63" t="s">
        <v>1075</v>
      </c>
      <c r="B25" s="63"/>
      <c r="C25" s="63"/>
      <c r="D25" s="71" t="s">
        <v>1076</v>
      </c>
      <c r="E25" s="71"/>
      <c r="F25" s="71"/>
      <c r="G25" s="71"/>
    </row>
    <row r="26" spans="1:30" ht="15.75" customHeight="1">
      <c r="A26" s="60" t="s">
        <v>1205</v>
      </c>
      <c r="B26" s="61"/>
      <c r="C26" s="62"/>
      <c r="D26" s="72" t="s">
        <v>1206</v>
      </c>
      <c r="E26" s="72"/>
      <c r="F26" s="72"/>
      <c r="G26" s="72"/>
    </row>
    <row r="27" spans="1:30" ht="15.75" customHeight="1">
      <c r="A27" s="60" t="s">
        <v>1212</v>
      </c>
      <c r="B27" s="61"/>
      <c r="C27" s="62"/>
      <c r="D27" s="60" t="s">
        <v>1213</v>
      </c>
      <c r="E27" s="61"/>
      <c r="F27" s="61"/>
      <c r="G27" s="62"/>
    </row>
    <row r="28" spans="1:30" ht="15.75" customHeight="1" thickBot="1">
      <c r="A28" s="57"/>
      <c r="B28" s="58"/>
      <c r="C28" s="59"/>
      <c r="D28" s="56"/>
      <c r="E28" s="56"/>
      <c r="F28" s="56"/>
      <c r="G28" s="56"/>
    </row>
  </sheetData>
  <autoFilter ref="H10:I21"/>
  <sortState ref="A22:AD30">
    <sortCondition ref="I22:I30" customList="Biológico,Físico,Químico,Psicosocial,Biomecánico,Condiciones de Seguridad,Fenómenos Naturales"/>
  </sortState>
  <mergeCells count="32">
    <mergeCell ref="AD11:AD21"/>
    <mergeCell ref="X8:AD9"/>
    <mergeCell ref="N8:T9"/>
    <mergeCell ref="V8:W9"/>
    <mergeCell ref="E5:G5"/>
    <mergeCell ref="C8:F9"/>
    <mergeCell ref="J8:J10"/>
    <mergeCell ref="K8:M9"/>
    <mergeCell ref="U8:U9"/>
    <mergeCell ref="G8:I9"/>
    <mergeCell ref="H10:I10"/>
    <mergeCell ref="C11:C21"/>
    <mergeCell ref="D11:D21"/>
    <mergeCell ref="E11:E21"/>
    <mergeCell ref="F11:F21"/>
    <mergeCell ref="V11:V21"/>
    <mergeCell ref="C3:G3"/>
    <mergeCell ref="C4:G4"/>
    <mergeCell ref="C2:G2"/>
    <mergeCell ref="D28:G28"/>
    <mergeCell ref="A28:C28"/>
    <mergeCell ref="A27:C27"/>
    <mergeCell ref="A26:C26"/>
    <mergeCell ref="A25:C25"/>
    <mergeCell ref="A8:A10"/>
    <mergeCell ref="B8:B10"/>
    <mergeCell ref="A24:G24"/>
    <mergeCell ref="D25:G25"/>
    <mergeCell ref="D26:G26"/>
    <mergeCell ref="D27:G27"/>
    <mergeCell ref="A11:A21"/>
    <mergeCell ref="B11:B21"/>
  </mergeCells>
  <conditionalFormatting sqref="P11:P21">
    <cfRule type="cellIs" priority="31" stopIfTrue="1" operator="equal">
      <formula>"10, 25, 50, 100"</formula>
    </cfRule>
  </conditionalFormatting>
  <conditionalFormatting sqref="U1:U10 U22: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22:T1048576">
    <cfRule type="cellIs" dxfId="8" priority="26" operator="equal">
      <formula>"II"</formula>
    </cfRule>
  </conditionalFormatting>
  <conditionalFormatting sqref="T11:T21">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1">
    <cfRule type="cellIs" dxfId="3" priority="4" stopIfTrue="1" operator="equal">
      <formula>"No Aceptable"</formula>
    </cfRule>
    <cfRule type="cellIs" dxfId="2" priority="5" stopIfTrue="1" operator="equal">
      <formula>"Aceptable"</formula>
    </cfRule>
  </conditionalFormatting>
  <conditionalFormatting sqref="U11:U21">
    <cfRule type="cellIs" dxfId="1" priority="2" stopIfTrue="1" operator="equal">
      <formula>"No Aceptable o Aceptable Con Control Especifico"</formula>
    </cfRule>
  </conditionalFormatting>
  <conditionalFormatting sqref="U11:U21">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1">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PELIGROS!$A$2:$A$445</xm:f>
          </x14:formula1>
          <xm:sqref>H11:H21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1189</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RECOLECC. BARRIDO Y LIMPIE</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2019-06-21T20:34:01Z</dcterms:modified>
</cp:coreProperties>
</file>