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Q:\01_SG-SST\02_Control de Riesgo\10_Matrices_peligros\2018\GERENCIA CORPORATIVA DE SERVICIO AL CLIENTE\"/>
    </mc:Choice>
  </mc:AlternateContent>
  <bookViews>
    <workbookView xWindow="0" yWindow="0" windowWidth="24000" windowHeight="8445"/>
  </bookViews>
  <sheets>
    <sheet name="DIR APOYO TÉCNICO" sheetId="1" r:id="rId1"/>
    <sheet name="PELIGROS" sheetId="2" r:id="rId2"/>
    <sheet name="FUNCIONES" sheetId="3" r:id="rId3"/>
  </sheets>
  <externalReferences>
    <externalReference r:id="rId4"/>
    <externalReference r:id="rId5"/>
  </externalReferences>
  <definedNames>
    <definedName name="_xlnm._FilterDatabase" localSheetId="0" hidden="1">'DIR APOYO TÉCNICO'!$H$10:$I$100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9" i="1" l="1"/>
  <c r="W99" i="1"/>
  <c r="Q99" i="1"/>
  <c r="R99" i="1" s="1"/>
  <c r="T99" i="1" s="1"/>
  <c r="U99" i="1" s="1"/>
  <c r="M99" i="1"/>
  <c r="L99" i="1"/>
  <c r="J99" i="1"/>
  <c r="G99" i="1"/>
  <c r="AB52" i="1"/>
  <c r="W52" i="1"/>
  <c r="L52" i="1"/>
  <c r="M52" i="1"/>
  <c r="J52" i="1"/>
  <c r="G52" i="1"/>
  <c r="Q52" i="1"/>
  <c r="S52" i="1" s="1"/>
  <c r="S99" i="1" l="1"/>
  <c r="R52" i="1"/>
  <c r="T52" i="1" s="1"/>
  <c r="U52" i="1" s="1"/>
  <c r="AB20" i="1" l="1"/>
  <c r="W20" i="1"/>
  <c r="L20" i="1"/>
  <c r="M20" i="1"/>
  <c r="J20" i="1"/>
  <c r="G20" i="1"/>
  <c r="Q20" i="1"/>
  <c r="S20" i="1" s="1"/>
  <c r="R20" i="1" l="1"/>
  <c r="T20" i="1" s="1"/>
  <c r="U20" i="1" s="1"/>
  <c r="AB17" i="1"/>
  <c r="AB18" i="1"/>
  <c r="AB19" i="1"/>
  <c r="AB21" i="1"/>
  <c r="AB11" i="1"/>
  <c r="AB12" i="1"/>
  <c r="AB13" i="1"/>
  <c r="AB14" i="1"/>
  <c r="AB15" i="1"/>
  <c r="AB26" i="1"/>
  <c r="AB27" i="1"/>
  <c r="AB28" i="1"/>
  <c r="AB29" i="1"/>
  <c r="AB30" i="1"/>
  <c r="AB22" i="1"/>
  <c r="AB23" i="1"/>
  <c r="AB24" i="1"/>
  <c r="AB25" i="1"/>
  <c r="AB35" i="1"/>
  <c r="AB36" i="1"/>
  <c r="AB37" i="1"/>
  <c r="AB38" i="1"/>
  <c r="AB39" i="1"/>
  <c r="AB31" i="1"/>
  <c r="AB32" i="1"/>
  <c r="AB33" i="1"/>
  <c r="AB34" i="1"/>
  <c r="AB46" i="1"/>
  <c r="AB47" i="1"/>
  <c r="AB48" i="1"/>
  <c r="AB49" i="1"/>
  <c r="AB50" i="1"/>
  <c r="AB51" i="1"/>
  <c r="AB53" i="1"/>
  <c r="AB40" i="1"/>
  <c r="AB41" i="1"/>
  <c r="AB44" i="1"/>
  <c r="AB45" i="1"/>
  <c r="AB42" i="1"/>
  <c r="AB43" i="1"/>
  <c r="AB59" i="1"/>
  <c r="AB60" i="1"/>
  <c r="AB61" i="1"/>
  <c r="AB62" i="1"/>
  <c r="AB63" i="1"/>
  <c r="AB54" i="1"/>
  <c r="AB55" i="1"/>
  <c r="AB56" i="1"/>
  <c r="AB57" i="1"/>
  <c r="AB58" i="1"/>
  <c r="AB68" i="1"/>
  <c r="AB69" i="1"/>
  <c r="AB70" i="1"/>
  <c r="AB71" i="1"/>
  <c r="AB72" i="1"/>
  <c r="AB64" i="1"/>
  <c r="AB65" i="1"/>
  <c r="AB66" i="1"/>
  <c r="AB67" i="1"/>
  <c r="AB77" i="1"/>
  <c r="AB78" i="1"/>
  <c r="AB79" i="1"/>
  <c r="AB73" i="1"/>
  <c r="AB74" i="1"/>
  <c r="AB75" i="1"/>
  <c r="AB76" i="1"/>
  <c r="AB84" i="1"/>
  <c r="AB85" i="1"/>
  <c r="AB86" i="1"/>
  <c r="AB80" i="1"/>
  <c r="AB81" i="1"/>
  <c r="AB82" i="1"/>
  <c r="AB83" i="1"/>
  <c r="AB93" i="1"/>
  <c r="AB94" i="1"/>
  <c r="AB95" i="1"/>
  <c r="AB96" i="1"/>
  <c r="AB97" i="1"/>
  <c r="AB98" i="1"/>
  <c r="AB100" i="1"/>
  <c r="AB87" i="1"/>
  <c r="AB88" i="1"/>
  <c r="AB91" i="1"/>
  <c r="AB92" i="1"/>
  <c r="AB89" i="1"/>
  <c r="AB90" i="1"/>
  <c r="AB16" i="1"/>
  <c r="W17" i="1"/>
  <c r="W18" i="1"/>
  <c r="W19" i="1"/>
  <c r="W21" i="1"/>
  <c r="W11" i="1"/>
  <c r="W12" i="1"/>
  <c r="W13" i="1"/>
  <c r="W14" i="1"/>
  <c r="W15" i="1"/>
  <c r="W26" i="1"/>
  <c r="W27" i="1"/>
  <c r="W28" i="1"/>
  <c r="W29" i="1"/>
  <c r="W30" i="1"/>
  <c r="W22" i="1"/>
  <c r="W23" i="1"/>
  <c r="W24" i="1"/>
  <c r="W25" i="1"/>
  <c r="W35" i="1"/>
  <c r="W36" i="1"/>
  <c r="W37" i="1"/>
  <c r="W38" i="1"/>
  <c r="W39" i="1"/>
  <c r="W31" i="1"/>
  <c r="W32" i="1"/>
  <c r="W33" i="1"/>
  <c r="W34" i="1"/>
  <c r="W46" i="1"/>
  <c r="W47" i="1"/>
  <c r="W48" i="1"/>
  <c r="W49" i="1"/>
  <c r="W50" i="1"/>
  <c r="W51" i="1"/>
  <c r="W53" i="1"/>
  <c r="W40" i="1"/>
  <c r="W41" i="1"/>
  <c r="W44" i="1"/>
  <c r="W45" i="1"/>
  <c r="W42" i="1"/>
  <c r="W43" i="1"/>
  <c r="W59" i="1"/>
  <c r="W60" i="1"/>
  <c r="W61" i="1"/>
  <c r="W62" i="1"/>
  <c r="W63" i="1"/>
  <c r="W54" i="1"/>
  <c r="W55" i="1"/>
  <c r="W56" i="1"/>
  <c r="W57" i="1"/>
  <c r="W58" i="1"/>
  <c r="W68" i="1"/>
  <c r="W69" i="1"/>
  <c r="W70" i="1"/>
  <c r="W71" i="1"/>
  <c r="W72" i="1"/>
  <c r="W64" i="1"/>
  <c r="W65" i="1"/>
  <c r="W66" i="1"/>
  <c r="W67" i="1"/>
  <c r="W77" i="1"/>
  <c r="W78" i="1"/>
  <c r="W79" i="1"/>
  <c r="W73" i="1"/>
  <c r="W74" i="1"/>
  <c r="W75" i="1"/>
  <c r="W76" i="1"/>
  <c r="W84" i="1"/>
  <c r="W85" i="1"/>
  <c r="W86" i="1"/>
  <c r="W80" i="1"/>
  <c r="W81" i="1"/>
  <c r="W82" i="1"/>
  <c r="W83" i="1"/>
  <c r="W93" i="1"/>
  <c r="W94" i="1"/>
  <c r="W95" i="1"/>
  <c r="W96" i="1"/>
  <c r="W97" i="1"/>
  <c r="W98" i="1"/>
  <c r="W100" i="1"/>
  <c r="W87" i="1"/>
  <c r="W88" i="1"/>
  <c r="W91" i="1"/>
  <c r="W92" i="1"/>
  <c r="W89" i="1"/>
  <c r="W90" i="1"/>
  <c r="W16" i="1"/>
  <c r="M17" i="1"/>
  <c r="M18" i="1"/>
  <c r="M19" i="1"/>
  <c r="M21" i="1"/>
  <c r="M11" i="1"/>
  <c r="M12" i="1"/>
  <c r="M13" i="1"/>
  <c r="M14" i="1"/>
  <c r="M15" i="1"/>
  <c r="M26" i="1"/>
  <c r="M27" i="1"/>
  <c r="M28" i="1"/>
  <c r="M29" i="1"/>
  <c r="M30" i="1"/>
  <c r="M22" i="1"/>
  <c r="M23" i="1"/>
  <c r="M24" i="1"/>
  <c r="M25" i="1"/>
  <c r="M35" i="1"/>
  <c r="M36" i="1"/>
  <c r="M37" i="1"/>
  <c r="M38" i="1"/>
  <c r="M39" i="1"/>
  <c r="M31" i="1"/>
  <c r="M32" i="1"/>
  <c r="M33" i="1"/>
  <c r="M34" i="1"/>
  <c r="M46" i="1"/>
  <c r="M47" i="1"/>
  <c r="M48" i="1"/>
  <c r="M49" i="1"/>
  <c r="M50" i="1"/>
  <c r="M51" i="1"/>
  <c r="M53" i="1"/>
  <c r="M40" i="1"/>
  <c r="M41" i="1"/>
  <c r="M44" i="1"/>
  <c r="M45" i="1"/>
  <c r="M42" i="1"/>
  <c r="M43" i="1"/>
  <c r="M59" i="1"/>
  <c r="M60" i="1"/>
  <c r="M61" i="1"/>
  <c r="M62" i="1"/>
  <c r="M63" i="1"/>
  <c r="M54" i="1"/>
  <c r="M55" i="1"/>
  <c r="M56" i="1"/>
  <c r="M57" i="1"/>
  <c r="M58" i="1"/>
  <c r="M68" i="1"/>
  <c r="M69" i="1"/>
  <c r="M70" i="1"/>
  <c r="M71" i="1"/>
  <c r="M72" i="1"/>
  <c r="M64" i="1"/>
  <c r="M65" i="1"/>
  <c r="M66" i="1"/>
  <c r="M67" i="1"/>
  <c r="M77" i="1"/>
  <c r="M78" i="1"/>
  <c r="M79" i="1"/>
  <c r="M73" i="1"/>
  <c r="M74" i="1"/>
  <c r="M75" i="1"/>
  <c r="M76" i="1"/>
  <c r="M84" i="1"/>
  <c r="M85" i="1"/>
  <c r="M86" i="1"/>
  <c r="M80" i="1"/>
  <c r="M81" i="1"/>
  <c r="M82" i="1"/>
  <c r="M83" i="1"/>
  <c r="M93" i="1"/>
  <c r="M94" i="1"/>
  <c r="M95" i="1"/>
  <c r="M96" i="1"/>
  <c r="M97" i="1"/>
  <c r="M98" i="1"/>
  <c r="M100" i="1"/>
  <c r="M87" i="1"/>
  <c r="M88" i="1"/>
  <c r="M91" i="1"/>
  <c r="M92" i="1"/>
  <c r="M89" i="1"/>
  <c r="M90" i="1"/>
  <c r="M16" i="1"/>
  <c r="L17" i="1"/>
  <c r="L18" i="1"/>
  <c r="L19" i="1"/>
  <c r="L21" i="1"/>
  <c r="L11" i="1"/>
  <c r="L12" i="1"/>
  <c r="L13" i="1"/>
  <c r="L14" i="1"/>
  <c r="L15" i="1"/>
  <c r="L26" i="1"/>
  <c r="L27" i="1"/>
  <c r="L28" i="1"/>
  <c r="L29" i="1"/>
  <c r="L30" i="1"/>
  <c r="L22" i="1"/>
  <c r="L23" i="1"/>
  <c r="L24" i="1"/>
  <c r="L25" i="1"/>
  <c r="L35" i="1"/>
  <c r="L36" i="1"/>
  <c r="L37" i="1"/>
  <c r="L38" i="1"/>
  <c r="L39" i="1"/>
  <c r="L31" i="1"/>
  <c r="L32" i="1"/>
  <c r="L33" i="1"/>
  <c r="L34" i="1"/>
  <c r="L46" i="1"/>
  <c r="L47" i="1"/>
  <c r="L48" i="1"/>
  <c r="L49" i="1"/>
  <c r="L50" i="1"/>
  <c r="L51" i="1"/>
  <c r="L53" i="1"/>
  <c r="L40" i="1"/>
  <c r="L41" i="1"/>
  <c r="L44" i="1"/>
  <c r="L45" i="1"/>
  <c r="L42" i="1"/>
  <c r="L43" i="1"/>
  <c r="L59" i="1"/>
  <c r="L60" i="1"/>
  <c r="L61" i="1"/>
  <c r="L62" i="1"/>
  <c r="L63" i="1"/>
  <c r="L54" i="1"/>
  <c r="L55" i="1"/>
  <c r="L56" i="1"/>
  <c r="L57" i="1"/>
  <c r="L58" i="1"/>
  <c r="L68" i="1"/>
  <c r="L69" i="1"/>
  <c r="L70" i="1"/>
  <c r="L71" i="1"/>
  <c r="L72" i="1"/>
  <c r="L64" i="1"/>
  <c r="L65" i="1"/>
  <c r="L66" i="1"/>
  <c r="L67" i="1"/>
  <c r="L77" i="1"/>
  <c r="L78" i="1"/>
  <c r="L79" i="1"/>
  <c r="L73" i="1"/>
  <c r="L74" i="1"/>
  <c r="L75" i="1"/>
  <c r="L76" i="1"/>
  <c r="L84" i="1"/>
  <c r="L85" i="1"/>
  <c r="L86" i="1"/>
  <c r="L80" i="1"/>
  <c r="L81" i="1"/>
  <c r="L82" i="1"/>
  <c r="L83" i="1"/>
  <c r="L93" i="1"/>
  <c r="L94" i="1"/>
  <c r="L95" i="1"/>
  <c r="L96" i="1"/>
  <c r="L97" i="1"/>
  <c r="L98" i="1"/>
  <c r="L100" i="1"/>
  <c r="L87" i="1"/>
  <c r="L88" i="1"/>
  <c r="L91" i="1"/>
  <c r="L92" i="1"/>
  <c r="L89" i="1"/>
  <c r="L90" i="1"/>
  <c r="L16" i="1"/>
  <c r="Q16" i="1" l="1"/>
  <c r="S16" i="1" s="1"/>
  <c r="Q17" i="1"/>
  <c r="R17" i="1" s="1"/>
  <c r="T17" i="1" s="1"/>
  <c r="U17" i="1" s="1"/>
  <c r="Q18" i="1"/>
  <c r="R18" i="1" s="1"/>
  <c r="T18" i="1" s="1"/>
  <c r="U18" i="1" s="1"/>
  <c r="Q19" i="1"/>
  <c r="R19" i="1" s="1"/>
  <c r="T19" i="1" s="1"/>
  <c r="U19" i="1" s="1"/>
  <c r="Q21" i="1"/>
  <c r="S21" i="1" s="1"/>
  <c r="Q11" i="1"/>
  <c r="R11" i="1" s="1"/>
  <c r="T11" i="1" s="1"/>
  <c r="U11" i="1" s="1"/>
  <c r="Q12" i="1"/>
  <c r="R12" i="1" s="1"/>
  <c r="T12" i="1" s="1"/>
  <c r="U12" i="1" s="1"/>
  <c r="Q13" i="1"/>
  <c r="R13" i="1" s="1"/>
  <c r="T13" i="1" s="1"/>
  <c r="U13" i="1" s="1"/>
  <c r="Q14" i="1"/>
  <c r="S14" i="1" s="1"/>
  <c r="Q15" i="1"/>
  <c r="R15" i="1" s="1"/>
  <c r="T15" i="1" s="1"/>
  <c r="U15" i="1" s="1"/>
  <c r="Q26" i="1"/>
  <c r="R26" i="1" s="1"/>
  <c r="T26" i="1" s="1"/>
  <c r="U26" i="1" s="1"/>
  <c r="Q27" i="1"/>
  <c r="R27" i="1" s="1"/>
  <c r="T27" i="1" s="1"/>
  <c r="U27" i="1" s="1"/>
  <c r="Q28" i="1"/>
  <c r="S28" i="1" s="1"/>
  <c r="Q29" i="1"/>
  <c r="R29" i="1" s="1"/>
  <c r="T29" i="1" s="1"/>
  <c r="U29" i="1" s="1"/>
  <c r="Q30" i="1"/>
  <c r="R30" i="1" s="1"/>
  <c r="T30" i="1" s="1"/>
  <c r="U30" i="1" s="1"/>
  <c r="Q22" i="1"/>
  <c r="R22" i="1" s="1"/>
  <c r="T22" i="1" s="1"/>
  <c r="U22" i="1" s="1"/>
  <c r="Q23" i="1"/>
  <c r="S23" i="1" s="1"/>
  <c r="Q24" i="1"/>
  <c r="R24" i="1" s="1"/>
  <c r="T24" i="1" s="1"/>
  <c r="U24" i="1" s="1"/>
  <c r="Q25" i="1"/>
  <c r="R25" i="1" s="1"/>
  <c r="T25" i="1" s="1"/>
  <c r="U25" i="1" s="1"/>
  <c r="Q35" i="1"/>
  <c r="R35" i="1" s="1"/>
  <c r="T35" i="1" s="1"/>
  <c r="U35" i="1" s="1"/>
  <c r="Q36" i="1"/>
  <c r="S36" i="1" s="1"/>
  <c r="Q37" i="1"/>
  <c r="R37" i="1" s="1"/>
  <c r="T37" i="1" s="1"/>
  <c r="U37" i="1" s="1"/>
  <c r="Q38" i="1"/>
  <c r="R38" i="1" s="1"/>
  <c r="T38" i="1" s="1"/>
  <c r="U38" i="1" s="1"/>
  <c r="Q39" i="1"/>
  <c r="R39" i="1" s="1"/>
  <c r="T39" i="1" s="1"/>
  <c r="U39" i="1" s="1"/>
  <c r="Q31" i="1"/>
  <c r="S31" i="1" s="1"/>
  <c r="Q32" i="1"/>
  <c r="R32" i="1" s="1"/>
  <c r="T32" i="1" s="1"/>
  <c r="U32" i="1" s="1"/>
  <c r="Q33" i="1"/>
  <c r="R33" i="1" s="1"/>
  <c r="T33" i="1" s="1"/>
  <c r="U33" i="1" s="1"/>
  <c r="Q34" i="1"/>
  <c r="R34" i="1" s="1"/>
  <c r="T34" i="1" s="1"/>
  <c r="U34" i="1" s="1"/>
  <c r="Q46" i="1"/>
  <c r="S46" i="1" s="1"/>
  <c r="Q47" i="1"/>
  <c r="R47" i="1" s="1"/>
  <c r="T47" i="1" s="1"/>
  <c r="U47" i="1" s="1"/>
  <c r="Q48" i="1"/>
  <c r="R48" i="1" s="1"/>
  <c r="T48" i="1" s="1"/>
  <c r="U48" i="1" s="1"/>
  <c r="Q49" i="1"/>
  <c r="R49" i="1" s="1"/>
  <c r="T49" i="1" s="1"/>
  <c r="U49" i="1" s="1"/>
  <c r="Q50" i="1"/>
  <c r="S50" i="1" s="1"/>
  <c r="Q51" i="1"/>
  <c r="R51" i="1" s="1"/>
  <c r="T51" i="1" s="1"/>
  <c r="U51" i="1" s="1"/>
  <c r="Q53" i="1"/>
  <c r="R53" i="1" s="1"/>
  <c r="T53" i="1" s="1"/>
  <c r="U53" i="1" s="1"/>
  <c r="Q40" i="1"/>
  <c r="R40" i="1" s="1"/>
  <c r="T40" i="1" s="1"/>
  <c r="U40" i="1" s="1"/>
  <c r="Q41" i="1"/>
  <c r="S41" i="1" s="1"/>
  <c r="Q44" i="1"/>
  <c r="R44" i="1" s="1"/>
  <c r="T44" i="1" s="1"/>
  <c r="U44" i="1" s="1"/>
  <c r="Q45" i="1"/>
  <c r="R45" i="1" s="1"/>
  <c r="T45" i="1" s="1"/>
  <c r="U45" i="1" s="1"/>
  <c r="Q42" i="1"/>
  <c r="R42" i="1" s="1"/>
  <c r="T42" i="1" s="1"/>
  <c r="U42" i="1" s="1"/>
  <c r="Q43" i="1"/>
  <c r="S43" i="1" s="1"/>
  <c r="Q59" i="1"/>
  <c r="R59" i="1" s="1"/>
  <c r="T59" i="1" s="1"/>
  <c r="U59" i="1" s="1"/>
  <c r="Q60" i="1"/>
  <c r="R60" i="1" s="1"/>
  <c r="T60" i="1" s="1"/>
  <c r="U60" i="1" s="1"/>
  <c r="Q61" i="1"/>
  <c r="R61" i="1" s="1"/>
  <c r="T61" i="1" s="1"/>
  <c r="U61" i="1" s="1"/>
  <c r="Q62" i="1"/>
  <c r="S62" i="1" s="1"/>
  <c r="Q63" i="1"/>
  <c r="R63" i="1" s="1"/>
  <c r="T63" i="1" s="1"/>
  <c r="U63" i="1" s="1"/>
  <c r="Q54" i="1"/>
  <c r="R54" i="1" s="1"/>
  <c r="T54" i="1" s="1"/>
  <c r="U54" i="1" s="1"/>
  <c r="Q55" i="1"/>
  <c r="R55" i="1" s="1"/>
  <c r="T55" i="1" s="1"/>
  <c r="U55" i="1" s="1"/>
  <c r="Q56" i="1"/>
  <c r="S56" i="1" s="1"/>
  <c r="Q57" i="1"/>
  <c r="R57" i="1" s="1"/>
  <c r="T57" i="1" s="1"/>
  <c r="U57" i="1" s="1"/>
  <c r="Q58" i="1"/>
  <c r="R58" i="1" s="1"/>
  <c r="T58" i="1" s="1"/>
  <c r="U58" i="1" s="1"/>
  <c r="Q68" i="1"/>
  <c r="R68" i="1" s="1"/>
  <c r="T68" i="1" s="1"/>
  <c r="U68" i="1" s="1"/>
  <c r="Q69" i="1"/>
  <c r="S69" i="1" s="1"/>
  <c r="Q70" i="1"/>
  <c r="R70" i="1" s="1"/>
  <c r="T70" i="1" s="1"/>
  <c r="U70" i="1" s="1"/>
  <c r="Q71" i="1"/>
  <c r="R71" i="1" s="1"/>
  <c r="T71" i="1" s="1"/>
  <c r="U71" i="1" s="1"/>
  <c r="Q72" i="1"/>
  <c r="R72" i="1" s="1"/>
  <c r="T72" i="1" s="1"/>
  <c r="U72" i="1" s="1"/>
  <c r="Q64" i="1"/>
  <c r="S64" i="1" s="1"/>
  <c r="Q65" i="1"/>
  <c r="R65" i="1" s="1"/>
  <c r="T65" i="1" s="1"/>
  <c r="U65" i="1" s="1"/>
  <c r="Q66" i="1"/>
  <c r="R66" i="1" s="1"/>
  <c r="T66" i="1" s="1"/>
  <c r="U66" i="1" s="1"/>
  <c r="Q67" i="1"/>
  <c r="R67" i="1" s="1"/>
  <c r="T67" i="1" s="1"/>
  <c r="U67" i="1" s="1"/>
  <c r="Q77" i="1"/>
  <c r="S77" i="1" s="1"/>
  <c r="Q78" i="1"/>
  <c r="R78" i="1" s="1"/>
  <c r="T78" i="1" s="1"/>
  <c r="U78" i="1" s="1"/>
  <c r="Q79" i="1"/>
  <c r="R79" i="1" s="1"/>
  <c r="T79" i="1" s="1"/>
  <c r="U79" i="1" s="1"/>
  <c r="Q73" i="1"/>
  <c r="R73" i="1" s="1"/>
  <c r="T73" i="1" s="1"/>
  <c r="U73" i="1" s="1"/>
  <c r="Q74" i="1"/>
  <c r="S74" i="1" s="1"/>
  <c r="Q75" i="1"/>
  <c r="R75" i="1" s="1"/>
  <c r="T75" i="1" s="1"/>
  <c r="U75" i="1" s="1"/>
  <c r="Q76" i="1"/>
  <c r="R76" i="1" s="1"/>
  <c r="T76" i="1" s="1"/>
  <c r="U76" i="1" s="1"/>
  <c r="Q84" i="1"/>
  <c r="R84" i="1" s="1"/>
  <c r="T84" i="1" s="1"/>
  <c r="U84" i="1" s="1"/>
  <c r="Q85" i="1"/>
  <c r="S85" i="1" s="1"/>
  <c r="Q86" i="1"/>
  <c r="R86" i="1" s="1"/>
  <c r="T86" i="1" s="1"/>
  <c r="U86" i="1" s="1"/>
  <c r="Q80" i="1"/>
  <c r="R80" i="1" s="1"/>
  <c r="T80" i="1" s="1"/>
  <c r="U80" i="1" s="1"/>
  <c r="Q81" i="1"/>
  <c r="R81" i="1" s="1"/>
  <c r="T81" i="1" s="1"/>
  <c r="U81" i="1" s="1"/>
  <c r="Q82" i="1"/>
  <c r="S82" i="1" s="1"/>
  <c r="Q83" i="1"/>
  <c r="R83" i="1" s="1"/>
  <c r="T83" i="1" s="1"/>
  <c r="U83" i="1" s="1"/>
  <c r="Q93" i="1"/>
  <c r="R93" i="1" s="1"/>
  <c r="T93" i="1" s="1"/>
  <c r="U93" i="1" s="1"/>
  <c r="Q94" i="1"/>
  <c r="R94" i="1" s="1"/>
  <c r="T94" i="1" s="1"/>
  <c r="U94" i="1" s="1"/>
  <c r="Q95" i="1"/>
  <c r="S95" i="1" s="1"/>
  <c r="Q96" i="1"/>
  <c r="R96" i="1" s="1"/>
  <c r="T96" i="1" s="1"/>
  <c r="U96" i="1" s="1"/>
  <c r="Q97" i="1"/>
  <c r="R97" i="1" s="1"/>
  <c r="T97" i="1" s="1"/>
  <c r="U97" i="1" s="1"/>
  <c r="Q98" i="1"/>
  <c r="R98" i="1" s="1"/>
  <c r="T98" i="1" s="1"/>
  <c r="U98" i="1" s="1"/>
  <c r="Q100" i="1"/>
  <c r="S100" i="1" s="1"/>
  <c r="Q87" i="1"/>
  <c r="R87" i="1" s="1"/>
  <c r="T87" i="1" s="1"/>
  <c r="U87" i="1" s="1"/>
  <c r="Q88" i="1"/>
  <c r="R88" i="1" s="1"/>
  <c r="T88" i="1" s="1"/>
  <c r="U88" i="1" s="1"/>
  <c r="Q91" i="1"/>
  <c r="R91" i="1" s="1"/>
  <c r="T91" i="1" s="1"/>
  <c r="U91" i="1" s="1"/>
  <c r="Q92" i="1"/>
  <c r="S92" i="1" s="1"/>
  <c r="Q89" i="1"/>
  <c r="R89" i="1" s="1"/>
  <c r="T89" i="1" s="1"/>
  <c r="U89" i="1" s="1"/>
  <c r="Q90" i="1"/>
  <c r="S90" i="1" s="1"/>
  <c r="R16" i="1"/>
  <c r="T16" i="1" s="1"/>
  <c r="U16" i="1" s="1"/>
  <c r="R62" i="1"/>
  <c r="T62" i="1" s="1"/>
  <c r="U62" i="1" s="1"/>
  <c r="R50" i="1"/>
  <c r="T50" i="1" s="1"/>
  <c r="U50" i="1" s="1"/>
  <c r="R36" i="1"/>
  <c r="T36" i="1" s="1"/>
  <c r="U36" i="1" s="1"/>
  <c r="R23" i="1"/>
  <c r="T23" i="1" s="1"/>
  <c r="U23" i="1" s="1"/>
  <c r="R14" i="1"/>
  <c r="T14" i="1" s="1"/>
  <c r="U14" i="1" s="1"/>
  <c r="J16" i="1"/>
  <c r="J17" i="1"/>
  <c r="J18" i="1"/>
  <c r="J19" i="1"/>
  <c r="J21" i="1"/>
  <c r="J11" i="1"/>
  <c r="J12" i="1"/>
  <c r="J13" i="1"/>
  <c r="J14" i="1"/>
  <c r="J15" i="1"/>
  <c r="J26" i="1"/>
  <c r="J27" i="1"/>
  <c r="J28" i="1"/>
  <c r="J29" i="1"/>
  <c r="J30" i="1"/>
  <c r="J22" i="1"/>
  <c r="J23" i="1"/>
  <c r="J24" i="1"/>
  <c r="J25" i="1"/>
  <c r="J35" i="1"/>
  <c r="J36" i="1"/>
  <c r="J37" i="1"/>
  <c r="J38" i="1"/>
  <c r="J39" i="1"/>
  <c r="J31" i="1"/>
  <c r="J32" i="1"/>
  <c r="J33" i="1"/>
  <c r="J34" i="1"/>
  <c r="J46" i="1"/>
  <c r="J47" i="1"/>
  <c r="J48" i="1"/>
  <c r="J49" i="1"/>
  <c r="J50" i="1"/>
  <c r="J51" i="1"/>
  <c r="J53" i="1"/>
  <c r="J40" i="1"/>
  <c r="J41" i="1"/>
  <c r="J44" i="1"/>
  <c r="J45" i="1"/>
  <c r="J42" i="1"/>
  <c r="J43" i="1"/>
  <c r="J59" i="1"/>
  <c r="J60" i="1"/>
  <c r="J61" i="1"/>
  <c r="J62" i="1"/>
  <c r="J63" i="1"/>
  <c r="J54" i="1"/>
  <c r="J55" i="1"/>
  <c r="J56" i="1"/>
  <c r="J57" i="1"/>
  <c r="J58" i="1"/>
  <c r="J68" i="1"/>
  <c r="J69" i="1"/>
  <c r="J70" i="1"/>
  <c r="J71" i="1"/>
  <c r="J72" i="1"/>
  <c r="J64" i="1"/>
  <c r="J65" i="1"/>
  <c r="J66" i="1"/>
  <c r="J67" i="1"/>
  <c r="J77" i="1"/>
  <c r="J78" i="1"/>
  <c r="J79" i="1"/>
  <c r="J73" i="1"/>
  <c r="J74" i="1"/>
  <c r="J75" i="1"/>
  <c r="J76" i="1"/>
  <c r="J84" i="1"/>
  <c r="J85" i="1"/>
  <c r="J86" i="1"/>
  <c r="J80" i="1"/>
  <c r="J81" i="1"/>
  <c r="J82" i="1"/>
  <c r="J83" i="1"/>
  <c r="J93" i="1"/>
  <c r="J94" i="1"/>
  <c r="J95" i="1"/>
  <c r="J96" i="1"/>
  <c r="J97" i="1"/>
  <c r="J98" i="1"/>
  <c r="J100" i="1"/>
  <c r="J87" i="1"/>
  <c r="J88" i="1"/>
  <c r="J91" i="1"/>
  <c r="J92" i="1"/>
  <c r="J89" i="1"/>
  <c r="J90" i="1"/>
  <c r="G16" i="1"/>
  <c r="G17" i="1"/>
  <c r="G18" i="1"/>
  <c r="G19" i="1"/>
  <c r="G21" i="1"/>
  <c r="G11" i="1"/>
  <c r="G12" i="1"/>
  <c r="G13" i="1"/>
  <c r="G14" i="1"/>
  <c r="G15" i="1"/>
  <c r="G26" i="1"/>
  <c r="G27" i="1"/>
  <c r="G28" i="1"/>
  <c r="G29" i="1"/>
  <c r="G30" i="1"/>
  <c r="G22" i="1"/>
  <c r="G23" i="1"/>
  <c r="G24" i="1"/>
  <c r="G25" i="1"/>
  <c r="G35" i="1"/>
  <c r="G36" i="1"/>
  <c r="G37" i="1"/>
  <c r="G38" i="1"/>
  <c r="G39" i="1"/>
  <c r="G31" i="1"/>
  <c r="G32" i="1"/>
  <c r="G33" i="1"/>
  <c r="G34" i="1"/>
  <c r="G46" i="1"/>
  <c r="G47" i="1"/>
  <c r="G48" i="1"/>
  <c r="G49" i="1"/>
  <c r="G50" i="1"/>
  <c r="G51" i="1"/>
  <c r="G53" i="1"/>
  <c r="G40" i="1"/>
  <c r="G41" i="1"/>
  <c r="G44" i="1"/>
  <c r="G45" i="1"/>
  <c r="G42" i="1"/>
  <c r="G43" i="1"/>
  <c r="G59" i="1"/>
  <c r="G60" i="1"/>
  <c r="G61" i="1"/>
  <c r="G62" i="1"/>
  <c r="G63" i="1"/>
  <c r="G54" i="1"/>
  <c r="G55" i="1"/>
  <c r="G56" i="1"/>
  <c r="G57" i="1"/>
  <c r="G58" i="1"/>
  <c r="G68" i="1"/>
  <c r="G69" i="1"/>
  <c r="G70" i="1"/>
  <c r="G71" i="1"/>
  <c r="G72" i="1"/>
  <c r="G64" i="1"/>
  <c r="G65" i="1"/>
  <c r="G66" i="1"/>
  <c r="G67" i="1"/>
  <c r="G77" i="1"/>
  <c r="G78" i="1"/>
  <c r="G79" i="1"/>
  <c r="G73" i="1"/>
  <c r="G74" i="1"/>
  <c r="G75" i="1"/>
  <c r="G76" i="1"/>
  <c r="G84" i="1"/>
  <c r="G85" i="1"/>
  <c r="G86" i="1"/>
  <c r="G80" i="1"/>
  <c r="G81" i="1"/>
  <c r="G82" i="1"/>
  <c r="G83" i="1"/>
  <c r="G93" i="1"/>
  <c r="G94" i="1"/>
  <c r="G95" i="1"/>
  <c r="G96" i="1"/>
  <c r="G97" i="1"/>
  <c r="G98" i="1"/>
  <c r="G100" i="1"/>
  <c r="G87" i="1"/>
  <c r="G88" i="1"/>
  <c r="G91" i="1"/>
  <c r="G92" i="1"/>
  <c r="G89" i="1"/>
  <c r="G90" i="1"/>
  <c r="R21" i="1" l="1"/>
  <c r="T21" i="1" s="1"/>
  <c r="U21" i="1" s="1"/>
  <c r="R31" i="1"/>
  <c r="T31" i="1" s="1"/>
  <c r="U31" i="1" s="1"/>
  <c r="R74" i="1"/>
  <c r="T74" i="1" s="1"/>
  <c r="U74" i="1" s="1"/>
  <c r="R92" i="1"/>
  <c r="T92" i="1" s="1"/>
  <c r="U92" i="1" s="1"/>
  <c r="S30" i="1"/>
  <c r="S45" i="1"/>
  <c r="S66" i="1"/>
  <c r="S98" i="1"/>
  <c r="S93" i="1"/>
  <c r="S27" i="1"/>
  <c r="S34" i="1"/>
  <c r="S72" i="1"/>
  <c r="S96" i="1"/>
  <c r="S22" i="1"/>
  <c r="S49" i="1"/>
  <c r="S54" i="1"/>
  <c r="S79" i="1"/>
  <c r="S97" i="1"/>
  <c r="S59" i="1"/>
  <c r="S19" i="1"/>
  <c r="S35" i="1"/>
  <c r="S40" i="1"/>
  <c r="S58" i="1"/>
  <c r="S76" i="1"/>
  <c r="S13" i="1"/>
  <c r="S39" i="1"/>
  <c r="S71" i="1"/>
  <c r="S80" i="1"/>
  <c r="R85" i="1"/>
  <c r="T85" i="1" s="1"/>
  <c r="U85" i="1" s="1"/>
  <c r="S18" i="1"/>
  <c r="S33" i="1"/>
  <c r="R56" i="1"/>
  <c r="T56" i="1" s="1"/>
  <c r="U56" i="1" s="1"/>
  <c r="R82" i="1"/>
  <c r="T82" i="1" s="1"/>
  <c r="U82" i="1" s="1"/>
  <c r="S12" i="1"/>
  <c r="S48" i="1"/>
  <c r="S44" i="1"/>
  <c r="R77" i="1"/>
  <c r="T77" i="1" s="1"/>
  <c r="U77" i="1" s="1"/>
  <c r="R100" i="1"/>
  <c r="T100" i="1" s="1"/>
  <c r="U100" i="1" s="1"/>
  <c r="S68" i="1"/>
  <c r="S26" i="1"/>
  <c r="S53" i="1"/>
  <c r="S63" i="1"/>
  <c r="R41" i="1"/>
  <c r="T41" i="1" s="1"/>
  <c r="U41" i="1" s="1"/>
  <c r="S61" i="1"/>
  <c r="S84" i="1"/>
  <c r="S91" i="1"/>
  <c r="S89" i="1"/>
  <c r="S57" i="1"/>
  <c r="S17" i="1"/>
  <c r="R43" i="1"/>
  <c r="T43" i="1" s="1"/>
  <c r="U43" i="1" s="1"/>
  <c r="S55" i="1"/>
  <c r="S81" i="1"/>
  <c r="S29" i="1"/>
  <c r="S70" i="1"/>
  <c r="R46" i="1"/>
  <c r="T46" i="1" s="1"/>
  <c r="U46" i="1" s="1"/>
  <c r="S94" i="1"/>
  <c r="S37" i="1"/>
  <c r="S78" i="1"/>
  <c r="S75" i="1"/>
  <c r="S32" i="1"/>
  <c r="R69" i="1"/>
  <c r="T69" i="1" s="1"/>
  <c r="U69" i="1" s="1"/>
  <c r="S42" i="1"/>
  <c r="S25" i="1"/>
  <c r="S88" i="1"/>
  <c r="S47" i="1"/>
  <c r="R64" i="1"/>
  <c r="T64" i="1" s="1"/>
  <c r="U64" i="1" s="1"/>
  <c r="S67" i="1"/>
  <c r="S38" i="1"/>
  <c r="S11" i="1"/>
  <c r="S86" i="1"/>
  <c r="S87" i="1"/>
  <c r="S65" i="1"/>
  <c r="S24" i="1"/>
  <c r="R28" i="1"/>
  <c r="T28" i="1" s="1"/>
  <c r="U28" i="1" s="1"/>
  <c r="R95" i="1"/>
  <c r="T95" i="1" s="1"/>
  <c r="U95" i="1" s="1"/>
  <c r="S73" i="1"/>
  <c r="R90" i="1"/>
  <c r="T90" i="1" s="1"/>
  <c r="U90" i="1" s="1"/>
  <c r="S60" i="1"/>
  <c r="S83" i="1"/>
  <c r="S51" i="1"/>
  <c r="S15" i="1"/>
</calcChain>
</file>

<file path=xl/sharedStrings.xml><?xml version="1.0" encoding="utf-8"?>
<sst xmlns="http://schemas.openxmlformats.org/spreadsheetml/2006/main" count="4103" uniqueCount="1245">
  <si>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</si>
  <si>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</si>
  <si>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</si>
  <si>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</si>
  <si>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</si>
  <si>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</si>
  <si>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</si>
  <si>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</si>
  <si>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</si>
  <si>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</si>
  <si>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</si>
  <si>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</si>
  <si>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</si>
  <si>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</si>
  <si>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</si>
  <si>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</si>
  <si>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</si>
  <si>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</si>
  <si>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</si>
  <si>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</si>
  <si>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</si>
  <si>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</si>
  <si>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</si>
  <si>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</si>
  <si>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</si>
  <si>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</si>
  <si>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</si>
  <si>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</si>
  <si>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</si>
  <si>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</si>
  <si>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</si>
  <si>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</si>
  <si>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</si>
  <si>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</si>
  <si>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</si>
  <si>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</si>
  <si>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</si>
  <si>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</si>
  <si>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</si>
  <si>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</si>
  <si>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</si>
  <si>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</si>
  <si>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</si>
  <si>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</si>
  <si>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</si>
  <si>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</si>
  <si>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</si>
  <si>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</si>
  <si>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</si>
  <si>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</si>
  <si>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</si>
  <si>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</si>
  <si>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</si>
  <si>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</si>
  <si>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</si>
  <si>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</si>
  <si>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</si>
  <si>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</si>
  <si>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</si>
  <si>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</si>
  <si>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</si>
  <si>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</si>
  <si>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</si>
  <si>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</si>
  <si>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</si>
  <si>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</si>
  <si>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</si>
  <si>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</si>
  <si>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</si>
  <si>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</si>
  <si>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</si>
  <si>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</si>
  <si>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</si>
  <si>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</si>
  <si>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</si>
  <si>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</si>
  <si>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</si>
  <si>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</si>
  <si>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</si>
  <si>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</si>
  <si>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</si>
  <si>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</si>
  <si>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</si>
  <si>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</si>
  <si>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</si>
  <si>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</si>
  <si>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</si>
  <si>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</si>
  <si>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</si>
  <si>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</si>
  <si>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</si>
  <si>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</si>
  <si>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</si>
  <si>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</si>
  <si>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</si>
  <si>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</si>
  <si>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</si>
  <si>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</si>
  <si>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</si>
  <si>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</si>
  <si>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</si>
  <si>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</si>
  <si>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</si>
  <si>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</si>
  <si>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</si>
  <si>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</si>
  <si>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</si>
  <si>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</si>
  <si>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</si>
  <si>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</si>
  <si>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</si>
  <si>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</si>
  <si>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</si>
  <si>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</si>
  <si>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</si>
  <si>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</si>
  <si>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</si>
  <si>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</si>
  <si>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</si>
  <si>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</si>
  <si>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</si>
  <si>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</si>
  <si>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</si>
  <si>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</si>
  <si>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</si>
  <si>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</si>
  <si>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</si>
  <si>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</si>
  <si>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</si>
  <si>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</si>
  <si>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</si>
  <si>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</si>
  <si>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</si>
  <si>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</si>
  <si>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</si>
  <si>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</si>
  <si>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</si>
  <si>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</si>
  <si>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</si>
  <si>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</si>
  <si>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</si>
  <si>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</si>
  <si>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</si>
  <si>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</si>
  <si>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</si>
  <si>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</si>
  <si>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</si>
  <si>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</si>
  <si>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</si>
  <si>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</si>
  <si>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</si>
  <si>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</si>
  <si>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</si>
  <si>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</si>
  <si>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</si>
  <si>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</si>
  <si>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</si>
  <si>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</si>
  <si>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</si>
  <si>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</si>
  <si>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</si>
  <si>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</si>
  <si>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</si>
  <si>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</si>
  <si>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</si>
  <si>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</si>
  <si>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</si>
  <si>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</si>
  <si>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</si>
  <si>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</si>
  <si>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</si>
  <si>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</si>
  <si>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</si>
  <si>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</si>
  <si>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</si>
  <si>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</si>
  <si>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</si>
  <si>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</si>
  <si>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</si>
  <si>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</si>
  <si>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</si>
  <si>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</si>
  <si>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</si>
  <si>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</si>
  <si>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</si>
  <si>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</si>
  <si>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</si>
  <si>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</si>
  <si>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</si>
  <si>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</si>
  <si>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</si>
  <si>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</si>
  <si>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</si>
  <si>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</si>
  <si>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</si>
  <si>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</si>
  <si>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</si>
  <si>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</si>
  <si>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</si>
  <si>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</si>
  <si>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</si>
  <si>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</si>
  <si>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</si>
  <si>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</si>
  <si>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</si>
  <si>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</si>
  <si>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</si>
  <si>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</si>
  <si>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</si>
  <si>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</si>
  <si>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</si>
  <si>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</si>
  <si>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</si>
  <si>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</si>
  <si>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</si>
  <si>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</si>
  <si>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</si>
  <si>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</si>
  <si>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</si>
  <si>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</si>
  <si>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</si>
  <si>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</si>
  <si>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</si>
  <si>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</si>
  <si>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</si>
  <si>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</si>
  <si>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</si>
  <si>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</si>
  <si>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</si>
  <si>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</si>
  <si>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</si>
  <si>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</si>
  <si>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</si>
  <si>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</si>
  <si>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</si>
  <si>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</si>
  <si>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</si>
  <si>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</si>
  <si>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</si>
  <si>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</si>
  <si>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</si>
  <si>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</si>
  <si>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</si>
  <si>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</si>
  <si>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</si>
  <si>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</si>
  <si>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</si>
  <si>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</si>
  <si>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</si>
  <si>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</si>
  <si>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</si>
  <si>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</si>
  <si>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</si>
  <si>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</si>
  <si>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</si>
  <si>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</si>
  <si>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</si>
  <si>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</si>
  <si>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</si>
  <si>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</si>
  <si>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</si>
  <si>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</si>
  <si>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</si>
  <si>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</si>
  <si>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</si>
  <si>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</si>
  <si>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</si>
  <si>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</si>
  <si>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</si>
  <si>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</si>
  <si>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</si>
  <si>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</si>
  <si>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</si>
  <si>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</si>
  <si>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</si>
  <si>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</si>
  <si>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</si>
  <si>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</si>
  <si>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</si>
  <si>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</si>
  <si>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</si>
  <si>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</si>
  <si>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</si>
  <si>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</si>
  <si>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</si>
  <si>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</si>
  <si>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</si>
  <si>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</si>
  <si>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</si>
  <si>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</si>
  <si>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</si>
  <si>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</si>
  <si>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</si>
  <si>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</si>
  <si>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</si>
  <si>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</si>
  <si>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</si>
  <si>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</si>
  <si>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</si>
  <si>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</si>
  <si>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</si>
  <si>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</si>
  <si>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</si>
  <si>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</si>
  <si>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</si>
  <si>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</si>
  <si>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</si>
  <si>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</si>
  <si>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</si>
  <si>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</si>
  <si>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</si>
  <si>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</si>
  <si>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</si>
  <si>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</si>
  <si>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</si>
  <si>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</si>
  <si>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</si>
  <si>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</si>
  <si>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</si>
  <si>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</si>
  <si>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</si>
  <si>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</si>
  <si>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</si>
  <si>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</si>
  <si>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</si>
  <si>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</si>
  <si>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</si>
  <si>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</si>
  <si>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</si>
  <si>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</si>
  <si>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</si>
  <si>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</si>
  <si>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</si>
  <si>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</si>
  <si>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</si>
  <si>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</si>
  <si>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</si>
  <si>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</si>
  <si>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</si>
  <si>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</si>
  <si>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</si>
  <si>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</si>
  <si>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</si>
  <si>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</si>
  <si>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</si>
  <si>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</si>
  <si>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</si>
  <si>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</si>
  <si>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</si>
  <si>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</si>
  <si>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</si>
  <si>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</si>
  <si>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</si>
  <si>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</si>
  <si>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</si>
  <si>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</si>
  <si>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</si>
  <si>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</si>
  <si>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</si>
  <si>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</si>
  <si>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</si>
  <si>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</si>
  <si>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</si>
  <si>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</si>
  <si>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</si>
  <si>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</si>
  <si>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</si>
  <si>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</si>
  <si>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</si>
  <si>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</si>
  <si>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</si>
  <si>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</si>
  <si>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</si>
  <si>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</si>
  <si>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</si>
  <si>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</si>
  <si>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</si>
  <si>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</si>
  <si>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</si>
  <si>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</si>
  <si>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</si>
  <si>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</si>
  <si>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</si>
  <si>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</si>
  <si>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</si>
  <si>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</si>
  <si>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</si>
  <si>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</si>
  <si>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</si>
  <si>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</si>
  <si>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</si>
  <si>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</si>
  <si>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</si>
  <si>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</si>
  <si>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</si>
  <si>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</si>
  <si>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</si>
  <si>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</si>
  <si>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</si>
  <si>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</si>
  <si>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</si>
  <si>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</si>
  <si>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</si>
  <si>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</si>
  <si>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</si>
  <si>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</si>
  <si>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</si>
  <si>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</si>
  <si>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</si>
  <si>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</si>
  <si>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</si>
  <si>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</si>
  <si>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</si>
  <si>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</si>
  <si>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</si>
  <si>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</si>
  <si>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</si>
  <si>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</si>
  <si>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</si>
  <si>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</si>
  <si>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</si>
  <si>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</si>
  <si>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</si>
  <si>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</si>
  <si>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</si>
  <si>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</si>
  <si>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</si>
  <si>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</si>
  <si>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</si>
  <si>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</si>
  <si>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</si>
  <si>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</si>
  <si>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</si>
  <si>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</si>
  <si>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</si>
  <si>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</si>
  <si>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</si>
  <si>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</si>
  <si>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</si>
  <si>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</si>
  <si>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</si>
  <si>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</si>
  <si>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</si>
  <si>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</si>
  <si>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</si>
  <si>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</si>
  <si>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</si>
  <si>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</si>
  <si>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</si>
  <si>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</si>
  <si>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</si>
  <si>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</si>
  <si>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</si>
  <si>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</si>
  <si>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</si>
  <si>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</si>
  <si>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</si>
  <si>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</si>
  <si>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</si>
  <si>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</si>
  <si>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</si>
  <si>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</si>
  <si>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</si>
  <si>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</si>
  <si>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</si>
  <si>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</si>
  <si>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</si>
  <si>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</si>
  <si>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</si>
  <si>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</si>
  <si>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</si>
  <si>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</si>
  <si>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</si>
  <si>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</si>
  <si>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</si>
  <si>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</si>
  <si>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</si>
  <si>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</si>
  <si>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</si>
  <si>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</si>
  <si>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</si>
  <si>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</si>
  <si>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</si>
  <si>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</si>
  <si>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</si>
  <si>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</si>
  <si>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</si>
  <si>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</si>
  <si>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</si>
  <si>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</si>
  <si>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</si>
  <si>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</si>
  <si>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</si>
  <si>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</si>
  <si>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</si>
  <si>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</si>
  <si>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</si>
  <si>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</si>
  <si>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</si>
  <si>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</si>
  <si>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</si>
  <si>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</si>
  <si>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</si>
  <si>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</si>
  <si>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</si>
  <si>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</si>
  <si>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</si>
  <si>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</si>
  <si>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</si>
  <si>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</si>
  <si>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</si>
  <si>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</si>
  <si>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</si>
  <si>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</si>
  <si>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</si>
  <si>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</si>
  <si>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</si>
  <si>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</si>
  <si>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</si>
  <si>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</si>
  <si>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</si>
  <si>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</si>
  <si>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</si>
  <si>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</si>
  <si>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</si>
  <si>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</si>
  <si>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</si>
  <si>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</si>
  <si>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</si>
  <si>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</si>
  <si>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</si>
  <si>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</si>
  <si>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</si>
  <si>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</si>
  <si>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</si>
  <si>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</si>
  <si>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</si>
  <si>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</si>
  <si>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</si>
  <si>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</si>
  <si>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</si>
  <si>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</si>
  <si>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</si>
  <si>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</si>
  <si>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</si>
  <si>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</si>
  <si>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</si>
  <si>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</si>
  <si>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</si>
  <si>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</si>
  <si>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</si>
  <si>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</si>
  <si>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</si>
  <si>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</si>
  <si>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</si>
  <si>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</si>
  <si>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</si>
  <si>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</si>
  <si>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</si>
  <si>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</si>
  <si>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</si>
  <si>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</si>
  <si>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</si>
  <si>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</si>
  <si>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</si>
  <si>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</si>
  <si>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</si>
  <si>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</si>
  <si>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</si>
  <si>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</si>
  <si>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</si>
  <si>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</si>
  <si>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</si>
  <si>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</si>
  <si>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</si>
  <si>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</si>
  <si>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</si>
  <si>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</si>
  <si>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</si>
  <si>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</si>
  <si>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</si>
  <si>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</si>
  <si>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</si>
  <si>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</si>
  <si>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</si>
  <si>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</si>
  <si>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</si>
  <si>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</si>
  <si>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</si>
  <si>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</si>
  <si>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</si>
  <si>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</si>
  <si>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</si>
  <si>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</si>
  <si>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</si>
  <si>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</si>
  <si>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</si>
  <si>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</si>
  <si>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</si>
  <si>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</si>
  <si>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</si>
  <si>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</si>
  <si>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</si>
  <si>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</si>
  <si>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</si>
  <si>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</si>
  <si>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</si>
  <si>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</si>
  <si>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</si>
  <si>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</si>
  <si>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</si>
  <si>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</si>
  <si>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</si>
  <si>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</si>
  <si>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</si>
  <si>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</si>
  <si>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</si>
  <si>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</si>
  <si>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</si>
  <si>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</si>
  <si>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</si>
  <si>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</si>
  <si>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</si>
  <si>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</si>
  <si>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</si>
  <si>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</si>
  <si>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</si>
  <si>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</si>
  <si>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</si>
  <si>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</si>
  <si>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</si>
  <si>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</si>
  <si>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</si>
  <si>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</si>
  <si>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</si>
  <si>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</si>
  <si>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</si>
  <si>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</si>
  <si>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</si>
  <si>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</si>
  <si>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</si>
  <si>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</si>
  <si>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</si>
  <si>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</si>
  <si>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</si>
  <si>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</si>
  <si>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</si>
  <si>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</si>
  <si>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</si>
  <si>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</si>
  <si>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</si>
  <si>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</si>
  <si>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</si>
  <si>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</si>
  <si>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</si>
  <si>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</si>
  <si>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</si>
  <si>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</si>
  <si>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</si>
  <si>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</si>
  <si>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</si>
  <si>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</si>
  <si>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</si>
  <si>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</si>
  <si>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</si>
  <si>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</si>
  <si>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</si>
  <si>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</si>
  <si>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</si>
  <si>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</si>
  <si>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</si>
  <si>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</si>
  <si>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</si>
  <si>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</si>
  <si>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</si>
  <si>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</si>
  <si>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</si>
  <si>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</si>
  <si>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</si>
  <si>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</si>
  <si>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</si>
  <si>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</si>
  <si>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</si>
  <si>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</si>
  <si>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</si>
  <si>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</si>
  <si>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</si>
  <si>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</si>
  <si>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</si>
  <si>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</si>
  <si>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</si>
  <si>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</si>
  <si>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</si>
  <si>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</si>
  <si>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</si>
  <si>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</si>
  <si>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</si>
  <si>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</si>
  <si>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</si>
  <si>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</si>
  <si>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</si>
  <si>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</si>
  <si>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</si>
  <si>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</si>
  <si>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</si>
  <si>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</si>
  <si>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</si>
  <si>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</si>
  <si>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</si>
  <si>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</si>
  <si>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</si>
  <si>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</si>
  <si>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</si>
  <si>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</si>
  <si>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</si>
  <si>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</si>
  <si>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</si>
  <si>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</si>
  <si>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</si>
  <si>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</si>
  <si>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</si>
  <si>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</si>
  <si>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</si>
  <si>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</si>
  <si>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</si>
  <si>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</si>
  <si>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</si>
  <si>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</si>
  <si>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</si>
  <si>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</si>
  <si>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</si>
  <si>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</si>
  <si>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</si>
  <si>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</si>
  <si>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</si>
  <si>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</si>
  <si>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</si>
  <si>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</si>
  <si>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</si>
  <si>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</si>
  <si>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</si>
  <si>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</si>
  <si>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</si>
  <si>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</si>
  <si>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</si>
  <si>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</si>
  <si>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</si>
  <si>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</si>
  <si>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</si>
  <si>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</si>
  <si>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</si>
  <si>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</si>
  <si>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</si>
  <si>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</si>
  <si>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</si>
  <si>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</si>
  <si>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</si>
  <si>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</si>
  <si>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</si>
  <si>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</si>
  <si>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</si>
  <si>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</si>
  <si>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</si>
  <si>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</si>
  <si>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</si>
  <si>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</si>
  <si>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</si>
  <si>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</si>
  <si>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</si>
  <si>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</si>
  <si>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</si>
  <si>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</si>
  <si>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</si>
  <si>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</si>
  <si>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</si>
  <si>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</si>
  <si>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</si>
  <si>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</si>
  <si>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</si>
  <si>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</si>
  <si>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</si>
  <si>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</si>
  <si>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</si>
  <si>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</si>
  <si>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</si>
  <si>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</si>
  <si>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</si>
  <si>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</si>
  <si>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</si>
  <si>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</si>
  <si>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</si>
  <si>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</si>
  <si>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</si>
  <si>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</si>
  <si>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</si>
  <si>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</si>
  <si>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</si>
  <si>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</si>
  <si>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</si>
  <si>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</si>
  <si>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</si>
  <si>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</si>
  <si>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</si>
  <si>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</si>
  <si>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</si>
  <si>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</si>
  <si>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</si>
  <si>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</si>
  <si>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</si>
  <si>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</si>
  <si>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</si>
  <si>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</si>
  <si>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</si>
  <si>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</si>
  <si>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</si>
  <si>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</si>
  <si>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</si>
  <si>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</si>
  <si>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</si>
  <si>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</si>
  <si>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</si>
  <si>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</si>
  <si>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</si>
  <si>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</si>
  <si>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</si>
  <si>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</si>
  <si>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</si>
  <si>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</si>
  <si>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</si>
  <si>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</si>
  <si>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</si>
  <si>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</si>
  <si>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</si>
  <si>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</si>
  <si>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</si>
  <si>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</si>
  <si>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</si>
  <si>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</si>
  <si>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</si>
  <si>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</si>
  <si>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</si>
  <si>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</si>
  <si>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</si>
  <si>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</si>
  <si>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</si>
  <si>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</si>
  <si>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</si>
  <si>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</si>
  <si>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</si>
  <si>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</si>
  <si>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</si>
  <si>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</si>
  <si>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</si>
  <si>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</si>
  <si>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</si>
  <si>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</si>
  <si>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</si>
  <si>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</si>
  <si>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</si>
  <si>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</si>
  <si>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</si>
  <si>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</si>
  <si>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</si>
  <si>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</si>
  <si>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</si>
  <si>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</si>
  <si>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</si>
  <si>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</si>
  <si>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</si>
  <si>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</si>
  <si>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</si>
  <si>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</si>
  <si>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</si>
  <si>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</si>
  <si>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</si>
  <si>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</si>
  <si>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</si>
  <si>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</si>
  <si>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</si>
  <si>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</si>
  <si>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</si>
  <si>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</si>
  <si>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</si>
  <si>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</si>
  <si>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</si>
  <si>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</si>
  <si>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</si>
  <si>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</si>
  <si>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</si>
  <si>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</si>
  <si>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</si>
  <si>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</si>
  <si>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</si>
  <si>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</si>
  <si>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</si>
  <si>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</si>
  <si>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</si>
  <si>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</si>
  <si>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</si>
  <si>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</si>
  <si>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</si>
  <si>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</si>
  <si>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</si>
  <si>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</si>
  <si>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</si>
  <si>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</si>
  <si>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</si>
  <si>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</si>
  <si>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</si>
  <si>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</si>
  <si>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</si>
  <si>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</si>
  <si>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</si>
  <si>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</si>
  <si>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</si>
  <si>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</si>
  <si>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</si>
  <si>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</si>
  <si>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</si>
  <si>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</si>
  <si>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</si>
  <si>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</si>
  <si>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</si>
  <si>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</si>
  <si>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</si>
  <si>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</si>
  <si>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</si>
  <si>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</si>
  <si>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</si>
  <si>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</si>
  <si>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</si>
  <si>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</si>
  <si>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</si>
  <si>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</si>
  <si>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</si>
  <si>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</si>
  <si>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</si>
  <si>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</si>
  <si>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</si>
  <si>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</si>
  <si>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</si>
  <si>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</si>
  <si>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</si>
  <si>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</si>
  <si>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</si>
  <si>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</si>
  <si>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</si>
  <si>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</si>
  <si>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</si>
  <si>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</si>
  <si>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</si>
  <si>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</si>
  <si>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</si>
  <si>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</si>
  <si>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</si>
  <si>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</si>
  <si>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</si>
  <si>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</si>
  <si>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</si>
  <si>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</si>
  <si>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</si>
  <si>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</si>
  <si>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</si>
  <si>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</si>
  <si>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</si>
  <si>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</si>
  <si>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</si>
  <si>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</si>
  <si>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</si>
  <si>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</si>
  <si>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</si>
  <si>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</si>
  <si>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</si>
  <si>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</si>
  <si>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</si>
  <si>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</si>
  <si>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</si>
  <si>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</si>
  <si>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</si>
  <si>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</si>
  <si>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</si>
  <si>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</si>
  <si>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</si>
  <si>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</si>
  <si>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</si>
  <si>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</si>
  <si>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</si>
  <si>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</si>
  <si>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</si>
  <si>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</si>
  <si>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</si>
  <si>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</si>
  <si>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</si>
  <si>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</si>
  <si>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</si>
  <si>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</si>
  <si>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</si>
  <si>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</si>
  <si>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</si>
  <si>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</si>
  <si>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</si>
  <si>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</si>
  <si>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</si>
  <si>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</si>
  <si>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</si>
  <si>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</si>
  <si>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</si>
  <si>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</si>
  <si>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</si>
  <si>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</si>
  <si>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</si>
  <si>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</si>
  <si>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</si>
  <si>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</si>
  <si>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</si>
  <si>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</si>
  <si>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</si>
  <si>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</si>
  <si>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</si>
  <si>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</si>
  <si>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</si>
  <si>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</si>
  <si>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</si>
  <si>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</si>
  <si>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</si>
  <si>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</si>
  <si>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</si>
  <si>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</si>
  <si>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</si>
  <si>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</si>
  <si>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</si>
  <si>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</si>
  <si>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</si>
  <si>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</si>
  <si>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</si>
  <si>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</si>
  <si>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</si>
  <si>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</si>
  <si>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</si>
  <si>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</si>
  <si>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</si>
  <si>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</si>
  <si>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</si>
  <si>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</si>
  <si>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</si>
  <si>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</si>
  <si>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</si>
  <si>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</si>
  <si>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</si>
  <si>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</si>
  <si>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</si>
  <si>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</si>
  <si>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</si>
  <si>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</si>
  <si>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</si>
  <si>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</si>
  <si>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</si>
  <si>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</si>
  <si>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</si>
  <si>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</si>
  <si>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</si>
  <si>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</si>
  <si>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</si>
  <si>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</si>
  <si>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</si>
  <si>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</si>
  <si>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</si>
  <si>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</si>
  <si>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</si>
  <si>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</si>
  <si>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</si>
  <si>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</si>
  <si>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</si>
  <si>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</si>
  <si>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</si>
  <si>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</si>
  <si>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</si>
  <si>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</si>
  <si>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</si>
  <si>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</si>
  <si>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</si>
  <si>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</si>
  <si>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</si>
  <si>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</si>
  <si>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</si>
  <si>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</si>
  <si>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</si>
  <si>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</si>
  <si>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</si>
  <si>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</si>
  <si>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</si>
  <si>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</si>
  <si>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</si>
  <si>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</si>
  <si>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</si>
  <si>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</si>
  <si>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</si>
  <si>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</si>
  <si>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</si>
  <si>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</si>
  <si>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</si>
  <si>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</si>
  <si>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</si>
  <si>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</si>
  <si>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</si>
  <si>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</si>
  <si>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</si>
  <si>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</si>
  <si>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</si>
  <si>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</si>
  <si>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</si>
  <si>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</si>
  <si>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</si>
  <si>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</si>
  <si>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</si>
  <si>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</si>
  <si>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</si>
  <si>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</si>
  <si>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</si>
  <si>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</si>
  <si>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</si>
  <si>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</si>
  <si>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</si>
  <si>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</si>
  <si>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</si>
  <si>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</si>
  <si>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</si>
  <si>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</si>
  <si>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</si>
  <si>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</si>
  <si>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</si>
  <si>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</si>
  <si>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</si>
  <si>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</si>
  <si>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</si>
  <si>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</si>
  <si>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</si>
  <si>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</si>
  <si>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</si>
  <si>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</si>
  <si>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</si>
  <si>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</si>
  <si>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</si>
  <si>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</si>
  <si>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</si>
  <si>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</si>
  <si>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</si>
  <si>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</si>
  <si>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</si>
  <si>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</si>
  <si>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</si>
  <si>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</si>
  <si>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</si>
  <si>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</si>
  <si>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</si>
  <si>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</si>
  <si>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</si>
  <si>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</si>
  <si>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</si>
  <si>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</si>
  <si>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</si>
  <si>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</si>
  <si>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</si>
  <si>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</si>
  <si>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</si>
  <si>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</si>
  <si>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</si>
  <si>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</si>
  <si>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</si>
  <si>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</si>
  <si>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</si>
  <si>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</si>
  <si>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</si>
  <si>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</si>
  <si>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</si>
  <si>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</si>
  <si>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</si>
  <si>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</si>
  <si>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</si>
  <si>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</si>
  <si>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</si>
  <si>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</si>
  <si>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</si>
  <si>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</si>
  <si>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</si>
  <si>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</si>
  <si>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</si>
  <si>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</si>
  <si>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</si>
  <si>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</si>
  <si>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</si>
  <si>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</si>
  <si>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GERENCIA CORPORATIVA DE SERVICIO AL CLIENTE</t>
  </si>
  <si>
    <t>NOMBRE CENTRO DE TRABAJO Y/O PROCESO: DIRECCIÓN DE APOYO TÉCNICO</t>
  </si>
  <si>
    <t>DIRECCIÓN APOYO TÉCNICO</t>
  </si>
  <si>
    <t>EDIFICIO CENTRAL DE OPERACIONES - ECO</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</si>
  <si>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</si>
  <si>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</si>
  <si>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</si>
  <si>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</si>
  <si>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</si>
  <si>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Formular y controlar proyectos de expansión, procesos de urbanismo y diferentes convenios interinstitucionales de la Empresa, con el fin de ingresar nuevos clientes y dar cumplimiento a los convenios interinstitucionales</t>
  </si>
  <si>
    <t>Evaluar las directrices definidas por las diferentes entidades. Coordinar los contratos de consultoría necesarios. Coordinar y participar en reuniones y comités interinstitucionales. Garantizar la actualización e incorporación de la información técnica en el sistema. Coordinar y garantizar el cumplimiento y actualización del manual de urbanismo. Atender tutelas, querellas, derechos de petición, acciones populares y demás oficios internos y externos relacionados con la naturaleza de las funciones de su cargo.</t>
  </si>
  <si>
    <t>Profesional Especializado 20</t>
  </si>
  <si>
    <t>Coordinar y liderar los procesos con los urbanizadores y /o constructores y de certificación en redes de infraestructura de acueducto, alcantarillado, sanitario, y pluvial para reconocer las obras ejecutadas que forman parte de los sistemas de matrices y troncales y autorizar la expedición de la certificaciones y licencias a diferentes áreas.</t>
  </si>
  <si>
    <t>Revisar y liquidar las obras de urbanismo, con el fin de remitirlas a las áreas correspondientes para que estas a su vez realicen los cobros y establezcan los derechos entre urbanizadores y empresas. Administrar y actualizar la base de precios. Elaborar los presupuestos de los proyectos nuevos de urbanismos, Establecer procedimiento de expedición de certificaciones o constancias sobre redes de infraestructura y licencias de excavación. controlar la emisión de conceptos técnicos, certificaciones si licencias de excavación. Garantizar y controlar la expedición las certificaciones en el debido sistema de información, con el fin de dar cumplimiento a los procesos establecidos.</t>
  </si>
  <si>
    <t>Profesional Especializado 21</t>
  </si>
  <si>
    <t>Socialización y retroalimentación de las normas internas de servicio que apliquen para la ejecución de la actividad en terreno</t>
  </si>
  <si>
    <t>Entrega y uso de bloqueador solar para la protección del funcionario en lugares donde exista la exposición a los rayos emitidos por el sol.</t>
  </si>
  <si>
    <t>Tecnólogo Operativo 31</t>
  </si>
  <si>
    <t>Auxiliar en Topografía 42</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</si>
  <si>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</si>
  <si>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</si>
  <si>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</si>
  <si>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Ia infraestructura misional de la Empresa.</t>
  </si>
  <si>
    <t>Realizar los trabajos de topografía que le sean asignados, con el fin de obtener los datos
básicos para los diseños de obras de ingeniería. Investigar información de apoyo para Ia ejecución del trabajo en las oficinas de la Empresa y en instituciones especializadas del ámbito distrital, departamental y nacional. Procesar los datos crudos o cálculos para la generación de información decodificada o legible. Realizar las actividades de terreno y oficina, para el mantenimiento de la red geodésica de la Empresa, con el propósito de brindar las referencias de inicio para cualquier tipo de levantamiento, Planear y organizar las labores de Ia comisión a su cargo, para desarrollar los trabajos de topografía, de acuerdo con las instrucciones impartidas por el superior inmediato. Elaborar los dibujos técnicos, bases de datos con información georreferenciada para los proyectos basados en las investigaciones topográficas efectuadas en terreno.</t>
  </si>
  <si>
    <t>Generar los reportes correspondientes para alimentar los indicadores y estadísticas del área,   y elaborar y mantener la documentación relacionada con las actividades efectuadas por la misma.</t>
  </si>
  <si>
    <t>Realizar visitas técnicas, de acuerdo a los lineamientos fijados por el superior inmediato. Elaborar las estadísticas de avance de actividades de los estudios y proyectos del área. Recolectar la información de estudios y conceptos técnicos solicitados por las áreas, según las necesidades.
Manejar y actualizar las diferentes bases de datos donde se registra la información técnica del
área Ingresar y cerrar debidamente las solicitudes propias del área al sistema. Realizar modelaciones, análisis y mediciones que sean requeridas por el área, a través del sistema de información geográfico unificado de la empresa (SIGUE). Actualizar los archivos de documentos técnicos relacionados y suministrar al superior inmediato y demás personas interesadas y autorizadas, la información solicitada. Revisar y/o corregir los informes de seguimiento de los diferentes contratos a cargo del área con el objeto de contar con la información precisa para la consolidación del informe de calidad y calculo de los indicadores de gestión.</t>
  </si>
  <si>
    <t>Administrar la información del área ejecutando y controlando los trabajos programados con el fin de contribuir al buen funcionamiento de la misma</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</si>
  <si>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Ilevando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</si>
  <si>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Dar soporte en Ia elaboración de registros e informes y en la ejecución de actividades del área con el fin de contribuir al curnplimiento de los objetivos establecidos por la misma.</t>
  </si>
  <si>
    <t>Organizar la agenda del superior inmediato y/o de los funcionarios del área e informar las
actividades programadas para el óptimo desarrollo de las funciones de la dependencia. Elaborar y remitir los documentos y correspondencias de carácter interne y externo que sean 
 requeridos. Organizar y realizar seguimiento a los documentos propios del área. Identificar y solicitar los útiles de oficina requeridos por el área y controlar su disponibilidad. Orientar y suministrar información a los clientes instemos y externos apoyando el desarrollo y
ejecución de las actividades del área de desempeño. Generar informes mediante formatos establecidos en el sistema de control de calidad.</t>
  </si>
  <si>
    <t>Preparar y transportar el material, elementos y herramientas necesarios para ejecutar el
trabajo proyectado a desarrollar en terreno, de acuerdo con las indicaciones del topógrafo. Ejecutar las actividades en terreno centrando y nivelando los instrumentos de topografía y equipos de reflexión, para iniciar la  recolección de datos y capturar los detalles del levantamiento. Ejecutar las actividades en terreno,  abriendo troches, preparando mezcla y fundiendo mohones, de acuerdo con las instrucciones recibidas, con el objetivo de dar cumplimiento a las labores encomendadas. Realizar inspección a los pozos de aguas negras, Lluvias, ríos, caños y quebradas para suministrar la información técnica y precisa de claves, diámetros, cotes de lamina, fondo y demás datos relacionados. Informar al topógrafo sobre las actividades desarrolladas con el fin de reportar los 
 inconvenientes encontrados en terreno.</t>
  </si>
  <si>
    <t>NS-040</t>
  </si>
  <si>
    <t>Se agrega columna en la cual se estipula la clasificación del peligro.</t>
  </si>
  <si>
    <t>Físico</t>
  </si>
  <si>
    <t>Químico</t>
  </si>
  <si>
    <t>Psicosocial</t>
  </si>
  <si>
    <t>Biomecánico</t>
  </si>
  <si>
    <t>Condiciones de Seguridad</t>
  </si>
  <si>
    <t>Fenómenos Naturales</t>
  </si>
  <si>
    <t>No observado</t>
  </si>
  <si>
    <t>Establecer el programa de prevención y protección contra caídas de alturas de la EAAB-ESP</t>
  </si>
  <si>
    <t>REALIZAR CAPACITACIÓN CURSO ADMINISTRATIVO PARA TRABAJO EN ALTURAS (10 HORAS) 
PRESENCIAL O VIRTUAL</t>
  </si>
  <si>
    <t>Establecer el programa de prevención y protección contra caídas de alturas de la EAAB-ESP.</t>
  </si>
  <si>
    <t>REALIZAR CAPACITACIÓN CURSO AVANZADO (40 HORAS) PRESENCIAL.</t>
  </si>
  <si>
    <t>PLANTA DE PERSONAL OPS</t>
  </si>
  <si>
    <t>Verificando la planta de personal de OPS se elimina el cargo debido a que no hay personal en la planta que soporte la cantidad de personas para está actividad.</t>
  </si>
  <si>
    <t>PLANTA DE PERSONAL ACTUALIZADA</t>
  </si>
  <si>
    <t>Verificando la planta de personal se realizó el cambio de 2 funcionarios a 1 que hay actualmente para el cargo de Tecnólogo Operativo 31.</t>
  </si>
  <si>
    <t>PERSONAL PARA TRABAJO EN ALTURAS</t>
  </si>
  <si>
    <t>Se añade peligro Trabajo en Alturas para el cargos Director Técnico 08, Topógrafo 30 y Auxiliar en Topografía 42 por requerimientos normativos.</t>
  </si>
  <si>
    <t>Administrar técnicamente los procesos estratégico de la gerencia corporativa de servicio al cliente, con el fin de coordinar y controlar la gestión inter institucional urbanística, presupuestal, técnica y operativa, en el marco del plan estratégico de la empresa.</t>
  </si>
  <si>
    <t>Coordinación de proyectos, actividades, análisis de indicadores, ejecución presupuestal, suministro de materiales para operación.</t>
  </si>
  <si>
    <t>ELABORACIÓN                                            ACTUALIZACIÓN                                               FECHA: 20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</si>
</sst>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7" fillId="7" borderId="18" xfId="9" applyFont="1" applyFill="1" applyBorder="1" applyAlignment="1">
      <alignment horizontal="center"/>
    </xf>
    <xf numFmtId="0" fontId="7" fillId="0" borderId="19" xfId="9" applyFont="1" applyFill="1" applyBorder="1" applyAlignment="1">
      <alignment wrapText="1"/>
    </xf>
    <xf numFmtId="0" fontId="7"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7" fillId="0" borderId="20" xfId="9" applyFont="1" applyFill="1" applyBorder="1" applyAlignment="1">
      <alignment wrapText="1"/>
    </xf>
    <xf numFmtId="0" fontId="8" fillId="0" borderId="20" xfId="0" applyFont="1" applyBorder="1" applyAlignment="1">
      <alignment horizontal="center"/>
    </xf>
    <xf numFmtId="0" fontId="8"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3" fillId="4"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7" xfId="0" applyFont="1" applyFill="1" applyBorder="1" applyAlignment="1">
      <alignment horizontal="center" vertical="center"/>
    </xf>
    <xf numFmtId="0" fontId="1" fillId="8" borderId="17" xfId="0" applyFont="1" applyFill="1" applyBorder="1" applyAlignment="1">
      <alignment horizontal="center" vertical="center"/>
    </xf>
    <xf numFmtId="0" fontId="1" fillId="0" borderId="38"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3" fillId="4" borderId="13"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0" borderId="36"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13" xfId="0" applyFont="1" applyFill="1" applyBorder="1" applyAlignment="1">
      <alignment horizontal="center" vertical="center" wrapText="1"/>
    </xf>
    <xf numFmtId="0" fontId="1" fillId="8" borderId="36"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4" borderId="36"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8" borderId="39" xfId="0" applyFont="1" applyFill="1" applyBorder="1" applyAlignment="1" applyProtection="1">
      <alignment horizontal="center" vertical="center" wrapText="1" shrinkToFit="1"/>
    </xf>
    <xf numFmtId="0" fontId="1" fillId="8" borderId="17" xfId="0" applyFont="1" applyFill="1" applyBorder="1" applyAlignment="1" applyProtection="1">
      <alignment horizontal="center" vertical="center" wrapText="1" shrinkToFit="1"/>
    </xf>
    <xf numFmtId="0" fontId="1" fillId="4" borderId="39" xfId="0" applyFont="1" applyFill="1" applyBorder="1" applyAlignment="1" applyProtection="1">
      <alignment horizontal="center" vertical="center" wrapText="1" shrinkToFit="1"/>
    </xf>
    <xf numFmtId="0" fontId="1" fillId="4" borderId="17" xfId="0" applyFont="1" applyFill="1" applyBorder="1" applyAlignment="1" applyProtection="1">
      <alignment horizontal="center" vertical="center" wrapText="1" shrinkToFit="1"/>
    </xf>
    <xf numFmtId="0" fontId="3" fillId="4" borderId="14"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4" xfId="0" applyFont="1" applyFill="1" applyBorder="1" applyAlignment="1">
      <alignment horizontal="center" vertical="center" wrapText="1"/>
    </xf>
    <xf numFmtId="0" fontId="1" fillId="4" borderId="37" xfId="0" applyFont="1" applyFill="1" applyBorder="1" applyAlignment="1" applyProtection="1">
      <alignment horizontal="center" vertical="center" wrapText="1" shrinkToFit="1"/>
    </xf>
    <xf numFmtId="0" fontId="1" fillId="4"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0" borderId="6"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6"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5"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7" xfId="0" applyFont="1" applyBorder="1" applyAlignment="1">
      <alignment horizontal="center" vertical="center"/>
    </xf>
    <xf numFmtId="0" fontId="9" fillId="3" borderId="11" xfId="0" applyFont="1" applyFill="1" applyBorder="1" applyAlignment="1">
      <alignment horizontal="center" vertical="center" textRotation="90"/>
    </xf>
    <xf numFmtId="0" fontId="9" fillId="3" borderId="15" xfId="0" applyFont="1" applyFill="1" applyBorder="1" applyAlignment="1">
      <alignment horizontal="center" vertical="center" textRotation="90"/>
    </xf>
    <xf numFmtId="0" fontId="9" fillId="3" borderId="16" xfId="0" applyFont="1" applyFill="1" applyBorder="1" applyAlignment="1">
      <alignment horizontal="center" vertical="center" textRotation="9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9" fillId="4" borderId="16"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florezg\Desktop\Anne\EAAB\Actualizaci&#243;n%20Documental\Actualizaci&#243;n%20MIP\MIP%202018\2nda%20Entrega\Entregadas\MIP%20DIRECCI&#211;N%20RED%20MATRI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P%20DIRECCI&#211;N%20DE%20APOYO%20COMER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ÓN RED MATRIZ"/>
      <sheetName val="PELIGROS"/>
      <sheetName val="FUNCION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SUPERVISIÓN Y CONTROL"/>
      <sheetName val="FACTURACIÓN"/>
      <sheetName val="CATASTRO"/>
      <sheetName val="PELIGROS"/>
      <sheetName val="FUNCION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showGridLines="0" tabSelected="1" topLeftCell="A25" zoomScale="75" zoomScaleNormal="75"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6" t="s">
        <v>1244</v>
      </c>
      <c r="D2" s="67"/>
      <c r="E2" s="67"/>
      <c r="F2" s="67"/>
      <c r="G2" s="68"/>
      <c r="K2" s="9"/>
      <c r="L2" s="9"/>
      <c r="M2" s="9"/>
      <c r="V2" s="9"/>
      <c r="AB2" s="10"/>
      <c r="AC2" s="6"/>
      <c r="AD2" s="6"/>
    </row>
    <row r="3" spans="1:30" s="8" customFormat="1" ht="15" customHeight="1">
      <c r="A3" s="5"/>
      <c r="B3" s="6"/>
      <c r="C3" s="60" t="s">
        <v>1192</v>
      </c>
      <c r="D3" s="61"/>
      <c r="E3" s="61"/>
      <c r="F3" s="61"/>
      <c r="G3" s="62"/>
      <c r="K3" s="9"/>
      <c r="L3" s="9"/>
      <c r="M3" s="9"/>
      <c r="V3" s="9"/>
      <c r="AB3" s="10"/>
      <c r="AC3" s="6"/>
      <c r="AD3" s="6"/>
    </row>
    <row r="4" spans="1:30" s="8" customFormat="1" ht="15" customHeight="1" thickBot="1">
      <c r="A4" s="5"/>
      <c r="B4" s="6"/>
      <c r="C4" s="63" t="s">
        <v>1193</v>
      </c>
      <c r="D4" s="64"/>
      <c r="E4" s="64"/>
      <c r="F4" s="64"/>
      <c r="G4" s="65"/>
      <c r="K4" s="9"/>
      <c r="L4" s="9"/>
      <c r="M4" s="9"/>
      <c r="V4" s="9"/>
      <c r="AB4" s="10"/>
      <c r="AC4" s="6"/>
      <c r="AD4" s="6"/>
    </row>
    <row r="5" spans="1:30" s="8" customFormat="1" ht="11.25" customHeight="1">
      <c r="A5" s="5"/>
      <c r="B5" s="6"/>
      <c r="C5" s="11" t="s">
        <v>1077</v>
      </c>
      <c r="E5" s="108"/>
      <c r="F5" s="108"/>
      <c r="G5" s="10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79" t="s">
        <v>10</v>
      </c>
      <c r="B8" s="82" t="s">
        <v>11</v>
      </c>
      <c r="C8" s="109" t="s">
        <v>1191</v>
      </c>
      <c r="D8" s="109"/>
      <c r="E8" s="109"/>
      <c r="F8" s="109"/>
      <c r="G8" s="112" t="s">
        <v>0</v>
      </c>
      <c r="H8" s="113"/>
      <c r="I8" s="114"/>
      <c r="J8" s="110" t="s">
        <v>1</v>
      </c>
      <c r="K8" s="107" t="s">
        <v>2</v>
      </c>
      <c r="L8" s="107"/>
      <c r="M8" s="107"/>
      <c r="N8" s="107" t="s">
        <v>3</v>
      </c>
      <c r="O8" s="107"/>
      <c r="P8" s="107"/>
      <c r="Q8" s="107"/>
      <c r="R8" s="107"/>
      <c r="S8" s="107"/>
      <c r="T8" s="107"/>
      <c r="U8" s="107" t="s">
        <v>4</v>
      </c>
      <c r="V8" s="107" t="s">
        <v>5</v>
      </c>
      <c r="W8" s="111"/>
      <c r="X8" s="106" t="s">
        <v>6</v>
      </c>
      <c r="Y8" s="106"/>
      <c r="Z8" s="106"/>
      <c r="AA8" s="106"/>
      <c r="AB8" s="106"/>
      <c r="AC8" s="106"/>
      <c r="AD8" s="106"/>
    </row>
    <row r="9" spans="1:30" ht="15.75" customHeight="1" thickBot="1">
      <c r="A9" s="80"/>
      <c r="B9" s="83"/>
      <c r="C9" s="109"/>
      <c r="D9" s="109"/>
      <c r="E9" s="109"/>
      <c r="F9" s="109"/>
      <c r="G9" s="115"/>
      <c r="H9" s="116"/>
      <c r="I9" s="117"/>
      <c r="J9" s="110"/>
      <c r="K9" s="107"/>
      <c r="L9" s="107"/>
      <c r="M9" s="107"/>
      <c r="N9" s="107"/>
      <c r="O9" s="107"/>
      <c r="P9" s="107"/>
      <c r="Q9" s="107"/>
      <c r="R9" s="107"/>
      <c r="S9" s="107"/>
      <c r="T9" s="107"/>
      <c r="U9" s="111"/>
      <c r="V9" s="111"/>
      <c r="W9" s="111"/>
      <c r="X9" s="106"/>
      <c r="Y9" s="106"/>
      <c r="Z9" s="106"/>
      <c r="AA9" s="106"/>
      <c r="AB9" s="106"/>
      <c r="AC9" s="106"/>
      <c r="AD9" s="106"/>
    </row>
    <row r="10" spans="1:30" ht="39" thickBot="1">
      <c r="A10" s="81"/>
      <c r="B10" s="84"/>
      <c r="C10" s="14" t="s">
        <v>12</v>
      </c>
      <c r="D10" s="14" t="s">
        <v>13</v>
      </c>
      <c r="E10" s="14" t="s">
        <v>1034</v>
      </c>
      <c r="F10" s="14" t="s">
        <v>14</v>
      </c>
      <c r="G10" s="14" t="s">
        <v>15</v>
      </c>
      <c r="H10" s="118" t="s">
        <v>16</v>
      </c>
      <c r="I10" s="119"/>
      <c r="J10" s="110"/>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1190</v>
      </c>
      <c r="AC10" s="14" t="s">
        <v>26</v>
      </c>
      <c r="AD10" s="26" t="s">
        <v>581</v>
      </c>
    </row>
    <row r="11" spans="1:30" ht="51" customHeight="1">
      <c r="A11" s="89" t="s">
        <v>1194</v>
      </c>
      <c r="B11" s="89" t="s">
        <v>1195</v>
      </c>
      <c r="C11" s="92" t="s">
        <v>1242</v>
      </c>
      <c r="D11" s="92" t="s">
        <v>1243</v>
      </c>
      <c r="E11" s="95" t="s">
        <v>1042</v>
      </c>
      <c r="F11" s="95" t="s">
        <v>1196</v>
      </c>
      <c r="G11" s="29" t="str">
        <f>VLOOKUP(H11,PELIGROS!A$1:G$445,2,0)</f>
        <v>INFRAROJA, ULTRAVIOLETA, VISIBLE, RADIOFRECUENCIA, MICROONDAS, LASER</v>
      </c>
      <c r="H11" s="29" t="s">
        <v>60</v>
      </c>
      <c r="I11" s="29" t="s">
        <v>1225</v>
      </c>
      <c r="J11" s="29" t="str">
        <f>VLOOKUP(H11,PELIGROS!A$2:G$445,3,0)</f>
        <v>CÁNCER, LESIONES DÉRMICAS Y OCULARES</v>
      </c>
      <c r="K11" s="28" t="s">
        <v>27</v>
      </c>
      <c r="L11" s="29" t="str">
        <f>VLOOKUP(H11,PELIGROS!A$2:G$445,4,0)</f>
        <v>Inspecciones planeadas e inspecciones no planeadas, procedimientos de programas de seguridad y salud en el trabajo</v>
      </c>
      <c r="M11" s="29" t="str">
        <f>VLOOKUP(H11,PELIGROS!A$2:G$445,5,0)</f>
        <v>PROGRAMA BLOQUEADOR SOLAR</v>
      </c>
      <c r="N11" s="28">
        <v>2</v>
      </c>
      <c r="O11" s="30">
        <v>3</v>
      </c>
      <c r="P11" s="30">
        <v>10</v>
      </c>
      <c r="Q11" s="30">
        <f t="shared" ref="Q11:Q43" si="0">N11*O11</f>
        <v>6</v>
      </c>
      <c r="R11" s="30">
        <f t="shared" ref="R11:R43" si="1">P11*Q11</f>
        <v>60</v>
      </c>
      <c r="S11" s="29" t="str">
        <f t="shared" ref="S11:S43" si="2">IF(Q11=40,"MA-40",IF(Q11=30,"MA-30",IF(Q11=20,"A-20",IF(Q11=10,"A-10",IF(Q11=24,"MA-24",IF(Q11=18,"A-18",IF(Q11=12,"A-12",IF(Q11=6,"M-6",IF(Q11=8,"M-8",IF(Q11=6,"M-6",IF(Q11=4,"B-4",IF(Q11=2,"B-2",))))))))))))</f>
        <v>M-6</v>
      </c>
      <c r="T11" s="33" t="str">
        <f t="shared" ref="T11:T43" si="3">IF(R11&lt;=20,"IV",IF(R11&lt;=120,"III",IF(R11&lt;=500,"II",IF(R11&lt;=4000,"I"))))</f>
        <v>III</v>
      </c>
      <c r="U11" s="34" t="str">
        <f t="shared" ref="U11:U43" si="4">IF(T11=0,"",IF(T11="IV","Aceptable",IF(T11="III","Mejorable",IF(T11="II","No Aceptable o Aceptable Con Control Especifico",IF(T11="I","No Aceptable","")))))</f>
        <v>Mejorable</v>
      </c>
      <c r="V11" s="92">
        <v>1</v>
      </c>
      <c r="W11" s="29" t="str">
        <f>VLOOKUP(H11,PELIGROS!A$2:G$445,6,0)</f>
        <v>CÁNCER</v>
      </c>
      <c r="X11" s="28" t="s">
        <v>29</v>
      </c>
      <c r="Y11" s="28" t="s">
        <v>29</v>
      </c>
      <c r="Z11" s="28" t="s">
        <v>29</v>
      </c>
      <c r="AA11" s="29" t="s">
        <v>29</v>
      </c>
      <c r="AB11" s="29" t="str">
        <f>VLOOKUP(H11,PELIGROS!A$2:G$445,7,0)</f>
        <v>N/A</v>
      </c>
      <c r="AC11" s="28" t="s">
        <v>1199</v>
      </c>
      <c r="AD11" s="92" t="s">
        <v>1197</v>
      </c>
    </row>
    <row r="12" spans="1:30" ht="51">
      <c r="A12" s="90"/>
      <c r="B12" s="90"/>
      <c r="C12" s="93"/>
      <c r="D12" s="93"/>
      <c r="E12" s="96"/>
      <c r="F12" s="96"/>
      <c r="G12" s="57" t="str">
        <f>VLOOKUP(H12,PELIGROS!A$1:G$445,2,0)</f>
        <v>ENERGÍA TÉRMICA, CAMBIO DE TEMPERATURA DURANTE LOS RECORRIDOS</v>
      </c>
      <c r="H12" s="57" t="s">
        <v>154</v>
      </c>
      <c r="I12" s="57" t="s">
        <v>1225</v>
      </c>
      <c r="J12" s="57" t="str">
        <f>VLOOKUP(H12,PELIGROS!A$2:G$445,3,0)</f>
        <v xml:space="preserve"> GOLPE DE CALOR,  DESHIDRATACIÓN</v>
      </c>
      <c r="K12" s="35" t="s">
        <v>27</v>
      </c>
      <c r="L12" s="57" t="str">
        <f>VLOOKUP(H12,PELIGROS!A$2:G$445,4,0)</f>
        <v>Inspecciones planeadas e inspecciones no planeadas, procedimientos de programas de seguridad y salud en el trabajo</v>
      </c>
      <c r="M12" s="57" t="str">
        <f>VLOOKUP(H12,PELIGROS!A$2:G$445,5,0)</f>
        <v>NO OBSERVADO</v>
      </c>
      <c r="N12" s="35">
        <v>2</v>
      </c>
      <c r="O12" s="36">
        <v>2</v>
      </c>
      <c r="P12" s="36">
        <v>10</v>
      </c>
      <c r="Q12" s="31">
        <f t="shared" si="0"/>
        <v>4</v>
      </c>
      <c r="R12" s="31">
        <f t="shared" si="1"/>
        <v>40</v>
      </c>
      <c r="S12" s="37" t="str">
        <f t="shared" si="2"/>
        <v>B-4</v>
      </c>
      <c r="T12" s="38" t="str">
        <f t="shared" si="3"/>
        <v>III</v>
      </c>
      <c r="U12" s="39" t="str">
        <f t="shared" si="4"/>
        <v>Mejorable</v>
      </c>
      <c r="V12" s="93"/>
      <c r="W12" s="57" t="str">
        <f>VLOOKUP(H12,PELIGROS!A$2:G$445,6,0)</f>
        <v>CÁNCER DE PIEL</v>
      </c>
      <c r="X12" s="35" t="s">
        <v>29</v>
      </c>
      <c r="Y12" s="35" t="s">
        <v>29</v>
      </c>
      <c r="Z12" s="35" t="s">
        <v>29</v>
      </c>
      <c r="AA12" s="37" t="s">
        <v>29</v>
      </c>
      <c r="AB12" s="57" t="str">
        <f>VLOOKUP(H12,PELIGROS!A$2:G$445,7,0)</f>
        <v>N/A</v>
      </c>
      <c r="AC12" s="35" t="s">
        <v>1213</v>
      </c>
      <c r="AD12" s="93"/>
    </row>
    <row r="13" spans="1:30" ht="63.75" customHeight="1">
      <c r="A13" s="90"/>
      <c r="B13" s="90"/>
      <c r="C13" s="93"/>
      <c r="D13" s="93"/>
      <c r="E13" s="96"/>
      <c r="F13" s="96"/>
      <c r="G13" s="57" t="str">
        <f>VLOOKUP(H13,PELIGROS!A$1:G$445,2,0)</f>
        <v>CONCENTRACIÓN EN ACTIVIDADES DE ALTO DESEMPEÑO MENTAL</v>
      </c>
      <c r="H13" s="57" t="s">
        <v>65</v>
      </c>
      <c r="I13" s="57" t="s">
        <v>1227</v>
      </c>
      <c r="J13" s="57" t="str">
        <f>VLOOKUP(H13,PELIGROS!A$2:G$445,3,0)</f>
        <v>ESTRÉS, CEFALEA, IRRITABILIDAD</v>
      </c>
      <c r="K13" s="35" t="s">
        <v>27</v>
      </c>
      <c r="L13" s="57" t="str">
        <f>VLOOKUP(H13,PELIGROS!A$2:G$445,4,0)</f>
        <v>N/A</v>
      </c>
      <c r="M13" s="57" t="str">
        <f>VLOOKUP(H13,PELIGROS!A$2:G$445,5,0)</f>
        <v>PVE PSICOSOCIAL</v>
      </c>
      <c r="N13" s="35">
        <v>2</v>
      </c>
      <c r="O13" s="36">
        <v>3</v>
      </c>
      <c r="P13" s="36">
        <v>10</v>
      </c>
      <c r="Q13" s="31">
        <f t="shared" si="0"/>
        <v>6</v>
      </c>
      <c r="R13" s="31">
        <f t="shared" si="1"/>
        <v>60</v>
      </c>
      <c r="S13" s="37" t="str">
        <f t="shared" si="2"/>
        <v>M-6</v>
      </c>
      <c r="T13" s="38" t="str">
        <f t="shared" si="3"/>
        <v>III</v>
      </c>
      <c r="U13" s="39" t="str">
        <f t="shared" si="4"/>
        <v>Mejorable</v>
      </c>
      <c r="V13" s="93"/>
      <c r="W13" s="57" t="str">
        <f>VLOOKUP(H13,PELIGROS!A$2:G$445,6,0)</f>
        <v>ESTRÉS</v>
      </c>
      <c r="X13" s="35" t="s">
        <v>29</v>
      </c>
      <c r="Y13" s="35" t="s">
        <v>29</v>
      </c>
      <c r="Z13" s="35" t="s">
        <v>29</v>
      </c>
      <c r="AA13" s="37" t="s">
        <v>29</v>
      </c>
      <c r="AB13" s="57" t="str">
        <f>VLOOKUP(H13,PELIGROS!A$2:G$445,7,0)</f>
        <v>N/A</v>
      </c>
      <c r="AC13" s="35" t="s">
        <v>1200</v>
      </c>
      <c r="AD13" s="93"/>
    </row>
    <row r="14" spans="1:30" ht="63.75" customHeight="1">
      <c r="A14" s="90"/>
      <c r="B14" s="90"/>
      <c r="C14" s="93"/>
      <c r="D14" s="93"/>
      <c r="E14" s="96"/>
      <c r="F14" s="96"/>
      <c r="G14" s="57" t="str">
        <f>VLOOKUP(H14,PELIGROS!A$1:G$445,2,0)</f>
        <v>NATURALEZA DE LA TAREA</v>
      </c>
      <c r="H14" s="57" t="s">
        <v>69</v>
      </c>
      <c r="I14" s="57" t="s">
        <v>1227</v>
      </c>
      <c r="J14" s="57" t="str">
        <f>VLOOKUP(H14,PELIGROS!A$2:G$445,3,0)</f>
        <v>ESTRÉS,  TRANSTORNOS DEL SUEÑO</v>
      </c>
      <c r="K14" s="35" t="s">
        <v>27</v>
      </c>
      <c r="L14" s="57" t="str">
        <f>VLOOKUP(H14,PELIGROS!A$2:G$445,4,0)</f>
        <v>N/A</v>
      </c>
      <c r="M14" s="57" t="str">
        <f>VLOOKUP(H14,PELIGROS!A$2:G$445,5,0)</f>
        <v>PVE PSICOSOCIAL</v>
      </c>
      <c r="N14" s="35">
        <v>2</v>
      </c>
      <c r="O14" s="36">
        <v>3</v>
      </c>
      <c r="P14" s="36">
        <v>10</v>
      </c>
      <c r="Q14" s="31">
        <f t="shared" si="0"/>
        <v>6</v>
      </c>
      <c r="R14" s="31">
        <f t="shared" si="1"/>
        <v>60</v>
      </c>
      <c r="S14" s="37" t="str">
        <f t="shared" si="2"/>
        <v>M-6</v>
      </c>
      <c r="T14" s="38" t="str">
        <f t="shared" si="3"/>
        <v>III</v>
      </c>
      <c r="U14" s="39" t="str">
        <f t="shared" si="4"/>
        <v>Mejorable</v>
      </c>
      <c r="V14" s="93"/>
      <c r="W14" s="57" t="str">
        <f>VLOOKUP(H14,PELIGROS!A$2:G$445,6,0)</f>
        <v>ESTRÉS</v>
      </c>
      <c r="X14" s="35" t="s">
        <v>29</v>
      </c>
      <c r="Y14" s="35" t="s">
        <v>29</v>
      </c>
      <c r="Z14" s="35" t="s">
        <v>29</v>
      </c>
      <c r="AA14" s="37" t="s">
        <v>29</v>
      </c>
      <c r="AB14" s="57" t="str">
        <f>VLOOKUP(H14,PELIGROS!A$2:G$445,7,0)</f>
        <v>N/A</v>
      </c>
      <c r="AC14" s="35" t="s">
        <v>1200</v>
      </c>
      <c r="AD14" s="93"/>
    </row>
    <row r="15" spans="1:30" ht="63.75">
      <c r="A15" s="90"/>
      <c r="B15" s="90"/>
      <c r="C15" s="93"/>
      <c r="D15" s="93"/>
      <c r="E15" s="96"/>
      <c r="F15" s="96"/>
      <c r="G15" s="57" t="str">
        <f>VLOOKUP(H15,PELIGROS!A$1:G$445,2,0)</f>
        <v xml:space="preserve"> ALTA CONCENTRACIÓN</v>
      </c>
      <c r="H15" s="57" t="s">
        <v>80</v>
      </c>
      <c r="I15" s="57" t="s">
        <v>1227</v>
      </c>
      <c r="J15" s="57" t="str">
        <f>VLOOKUP(H15,PELIGROS!A$2:G$445,3,0)</f>
        <v>ESTRÉS, DEPRESIÓN, TRANSTORNOS DEL SUEÑO, AUSENCIA DE ATENCIÓN</v>
      </c>
      <c r="K15" s="35" t="s">
        <v>27</v>
      </c>
      <c r="L15" s="57" t="str">
        <f>VLOOKUP(H15,PELIGROS!A$2:G$445,4,0)</f>
        <v>N/A</v>
      </c>
      <c r="M15" s="57" t="str">
        <f>VLOOKUP(H15,PELIGROS!A$2:G$445,5,0)</f>
        <v>PVE PSICOSOCIAL</v>
      </c>
      <c r="N15" s="35">
        <v>2</v>
      </c>
      <c r="O15" s="36">
        <v>2</v>
      </c>
      <c r="P15" s="36">
        <v>10</v>
      </c>
      <c r="Q15" s="31">
        <f t="shared" si="0"/>
        <v>4</v>
      </c>
      <c r="R15" s="31">
        <f t="shared" si="1"/>
        <v>40</v>
      </c>
      <c r="S15" s="37" t="str">
        <f t="shared" si="2"/>
        <v>B-4</v>
      </c>
      <c r="T15" s="38" t="str">
        <f t="shared" si="3"/>
        <v>III</v>
      </c>
      <c r="U15" s="39" t="str">
        <f t="shared" si="4"/>
        <v>Mejorable</v>
      </c>
      <c r="V15" s="93"/>
      <c r="W15" s="57" t="str">
        <f>VLOOKUP(H15,PELIGROS!A$2:G$445,6,0)</f>
        <v>ESTRÉS, ALTERACIÓN DEL SISTEMA NERVIOSO</v>
      </c>
      <c r="X15" s="35" t="s">
        <v>29</v>
      </c>
      <c r="Y15" s="35" t="s">
        <v>29</v>
      </c>
      <c r="Z15" s="35" t="s">
        <v>29</v>
      </c>
      <c r="AA15" s="37" t="s">
        <v>29</v>
      </c>
      <c r="AB15" s="57" t="str">
        <f>VLOOKUP(H15,PELIGROS!A$2:G$445,7,0)</f>
        <v>N/A</v>
      </c>
      <c r="AC15" s="35" t="s">
        <v>1200</v>
      </c>
      <c r="AD15" s="93"/>
    </row>
    <row r="16" spans="1:30" ht="51">
      <c r="A16" s="90"/>
      <c r="B16" s="90"/>
      <c r="C16" s="93"/>
      <c r="D16" s="93"/>
      <c r="E16" s="96"/>
      <c r="F16" s="96"/>
      <c r="G16" s="57" t="str">
        <f>VLOOKUP(H16,PELIGROS!A$1:G$445,2,0)</f>
        <v>Forzadas, Prolongadas</v>
      </c>
      <c r="H16" s="57" t="s">
        <v>37</v>
      </c>
      <c r="I16" s="57" t="s">
        <v>1228</v>
      </c>
      <c r="J16" s="57" t="str">
        <f>VLOOKUP(H16,PELIGROS!A$2:G$445,3,0)</f>
        <v xml:space="preserve">Lesiones osteomusculares, lesiones osteoarticulares
</v>
      </c>
      <c r="K16" s="35" t="s">
        <v>27</v>
      </c>
      <c r="L16" s="57" t="str">
        <f>VLOOKUP(H16,PELIGROS!A$2:G$445,4,0)</f>
        <v>Inspecciones planeadas e inspecciones no planeadas, procedimientos de programas de seguridad y salud en el trabajo</v>
      </c>
      <c r="M16" s="57" t="str">
        <f>VLOOKUP(H16,PELIGROS!A$2:G$445,5,0)</f>
        <v>PVE Biomecánico, programa pausas activas, exámenes periódicos, recomendaciones, control de posturas</v>
      </c>
      <c r="N16" s="35">
        <v>2</v>
      </c>
      <c r="O16" s="36">
        <v>3</v>
      </c>
      <c r="P16" s="36">
        <v>10</v>
      </c>
      <c r="Q16" s="31">
        <f t="shared" si="0"/>
        <v>6</v>
      </c>
      <c r="R16" s="31">
        <f t="shared" si="1"/>
        <v>60</v>
      </c>
      <c r="S16" s="37" t="str">
        <f t="shared" si="2"/>
        <v>M-6</v>
      </c>
      <c r="T16" s="38" t="str">
        <f t="shared" si="3"/>
        <v>III</v>
      </c>
      <c r="U16" s="39" t="str">
        <f t="shared" si="4"/>
        <v>Mejorable</v>
      </c>
      <c r="V16" s="93"/>
      <c r="W16" s="57" t="str">
        <f>VLOOKUP(H16,PELIGROS!A$2:G$445,6,0)</f>
        <v>Enfermedades Osteomusculares</v>
      </c>
      <c r="X16" s="35" t="s">
        <v>29</v>
      </c>
      <c r="Y16" s="35" t="s">
        <v>29</v>
      </c>
      <c r="Z16" s="35" t="s">
        <v>29</v>
      </c>
      <c r="AA16" s="37" t="s">
        <v>29</v>
      </c>
      <c r="AB16" s="57" t="str">
        <f>VLOOKUP(H16,PELIGROS!A$2:G$445,7,0)</f>
        <v>Prevención en lesiones osteomusculares, líderes de pausas activas</v>
      </c>
      <c r="AC16" s="35" t="s">
        <v>1211</v>
      </c>
      <c r="AD16" s="93"/>
    </row>
    <row r="17" spans="1:30" ht="38.25">
      <c r="A17" s="90"/>
      <c r="B17" s="90"/>
      <c r="C17" s="93"/>
      <c r="D17" s="93"/>
      <c r="E17" s="96"/>
      <c r="F17" s="96"/>
      <c r="G17" s="57" t="str">
        <f>VLOOKUP(H17,PELIGROS!A$1:G$445,2,0)</f>
        <v>Movimientos repetitivos, Miembros Superiores</v>
      </c>
      <c r="H17" s="57" t="s">
        <v>1108</v>
      </c>
      <c r="I17" s="57" t="s">
        <v>1228</v>
      </c>
      <c r="J17" s="57" t="str">
        <f>VLOOKUP(H17,PELIGROS!A$2:G$445,3,0)</f>
        <v>Lesiones Musculoesqueléticas</v>
      </c>
      <c r="K17" s="35" t="s">
        <v>27</v>
      </c>
      <c r="L17" s="57" t="str">
        <f>VLOOKUP(H17,PELIGROS!A$2:G$445,4,0)</f>
        <v>N/A</v>
      </c>
      <c r="M17" s="57" t="str">
        <f>VLOOKUP(H17,PELIGROS!A$2:G$445,5,0)</f>
        <v>PVE Biomecánico, programa pausas activas, exámenes periódicos, recomendaciones, control de posturas</v>
      </c>
      <c r="N17" s="35">
        <v>2</v>
      </c>
      <c r="O17" s="36">
        <v>3</v>
      </c>
      <c r="P17" s="36">
        <v>10</v>
      </c>
      <c r="Q17" s="31">
        <f t="shared" si="0"/>
        <v>6</v>
      </c>
      <c r="R17" s="31">
        <f t="shared" si="1"/>
        <v>60</v>
      </c>
      <c r="S17" s="37" t="str">
        <f t="shared" si="2"/>
        <v>M-6</v>
      </c>
      <c r="T17" s="38" t="str">
        <f t="shared" si="3"/>
        <v>III</v>
      </c>
      <c r="U17" s="39" t="str">
        <f t="shared" si="4"/>
        <v>Mejorable</v>
      </c>
      <c r="V17" s="93"/>
      <c r="W17" s="57" t="str">
        <f>VLOOKUP(H17,PELIGROS!A$2:G$445,6,0)</f>
        <v>Enfermedades Musculoesqueléticas</v>
      </c>
      <c r="X17" s="35" t="s">
        <v>29</v>
      </c>
      <c r="Y17" s="35" t="s">
        <v>29</v>
      </c>
      <c r="Z17" s="35" t="s">
        <v>29</v>
      </c>
      <c r="AA17" s="37" t="s">
        <v>29</v>
      </c>
      <c r="AB17" s="57" t="str">
        <f>VLOOKUP(H17,PELIGROS!A$2:G$445,7,0)</f>
        <v>Prevención en lesiones osteomusculares, líderes de pausas activas</v>
      </c>
      <c r="AC17" s="35" t="s">
        <v>1211</v>
      </c>
      <c r="AD17" s="93"/>
    </row>
    <row r="18" spans="1:30" ht="51">
      <c r="A18" s="90"/>
      <c r="B18" s="90"/>
      <c r="C18" s="93"/>
      <c r="D18" s="93"/>
      <c r="E18" s="96"/>
      <c r="F18" s="96"/>
      <c r="G18" s="57" t="str">
        <f>VLOOKUP(H18,PELIGROS!A$1:G$445,2,0)</f>
        <v>Atropellamiento, Envestir</v>
      </c>
      <c r="H18" s="57" t="s">
        <v>1071</v>
      </c>
      <c r="I18" s="57" t="s">
        <v>1229</v>
      </c>
      <c r="J18" s="57" t="str">
        <f>VLOOKUP(H18,PELIGROS!A$2:G$445,3,0)</f>
        <v>Lesiones, pérdidas materiales, muerte</v>
      </c>
      <c r="K18" s="35" t="s">
        <v>27</v>
      </c>
      <c r="L18" s="57" t="str">
        <f>VLOOKUP(H18,PELIGROS!A$2:G$445,4,0)</f>
        <v>Inspecciones planeadas e inspecciones no planeadas, procedimientos de programas de seguridad y salud en el trabajo</v>
      </c>
      <c r="M18" s="57" t="str">
        <f>VLOOKUP(H18,PELIGROS!A$2:G$445,5,0)</f>
        <v>Programa de seguridad vial, señalización</v>
      </c>
      <c r="N18" s="35">
        <v>2</v>
      </c>
      <c r="O18" s="36">
        <v>3</v>
      </c>
      <c r="P18" s="36">
        <v>60</v>
      </c>
      <c r="Q18" s="31">
        <f t="shared" si="0"/>
        <v>6</v>
      </c>
      <c r="R18" s="31">
        <f t="shared" si="1"/>
        <v>360</v>
      </c>
      <c r="S18" s="37" t="str">
        <f t="shared" si="2"/>
        <v>M-6</v>
      </c>
      <c r="T18" s="38" t="str">
        <f t="shared" si="3"/>
        <v>II</v>
      </c>
      <c r="U18" s="39" t="str">
        <f t="shared" si="4"/>
        <v>No Aceptable o Aceptable Con Control Especifico</v>
      </c>
      <c r="V18" s="93"/>
      <c r="W18" s="57" t="str">
        <f>VLOOKUP(H18,PELIGROS!A$2:G$445,6,0)</f>
        <v>Muerte</v>
      </c>
      <c r="X18" s="35" t="s">
        <v>29</v>
      </c>
      <c r="Y18" s="35" t="s">
        <v>29</v>
      </c>
      <c r="Z18" s="35" t="s">
        <v>29</v>
      </c>
      <c r="AA18" s="37" t="s">
        <v>29</v>
      </c>
      <c r="AB18" s="57" t="str">
        <f>VLOOKUP(H18,PELIGROS!A$2:G$445,7,0)</f>
        <v>Seguridad vial y manejo defensivo, aseguramiento de áreas de trabajo</v>
      </c>
      <c r="AC18" s="35" t="s">
        <v>29</v>
      </c>
      <c r="AD18" s="93"/>
    </row>
    <row r="19" spans="1:30" ht="63.75" customHeight="1">
      <c r="A19" s="90"/>
      <c r="B19" s="90"/>
      <c r="C19" s="93"/>
      <c r="D19" s="93"/>
      <c r="E19" s="96"/>
      <c r="F19" s="96"/>
      <c r="G19" s="57" t="str">
        <f>VLOOKUP(H19,PELIGROS!A$1:G$445,2,0)</f>
        <v>Atraco, golpiza, atentados y secuestrados</v>
      </c>
      <c r="H19" s="57" t="s">
        <v>51</v>
      </c>
      <c r="I19" s="57" t="s">
        <v>1229</v>
      </c>
      <c r="J19" s="57" t="str">
        <f>VLOOKUP(H19,PELIGROS!A$2:G$445,3,0)</f>
        <v>Estrés, golpes, Secuestros</v>
      </c>
      <c r="K19" s="35" t="s">
        <v>27</v>
      </c>
      <c r="L19" s="57" t="str">
        <f>VLOOKUP(H19,PELIGROS!A$2:G$445,4,0)</f>
        <v>Inspecciones planeadas e inspecciones no planeadas, procedimientos de programas de seguridad y salud en el trabajo</v>
      </c>
      <c r="M19" s="57" t="str">
        <f>VLOOKUP(H19,PELIGROS!A$2:G$445,5,0)</f>
        <v xml:space="preserve">Uniformes Corporativos, Chaquetas corporativas, Carnetización
</v>
      </c>
      <c r="N19" s="35">
        <v>2</v>
      </c>
      <c r="O19" s="36">
        <v>3</v>
      </c>
      <c r="P19" s="36">
        <v>60</v>
      </c>
      <c r="Q19" s="31">
        <f t="shared" si="0"/>
        <v>6</v>
      </c>
      <c r="R19" s="31">
        <f t="shared" si="1"/>
        <v>360</v>
      </c>
      <c r="S19" s="37" t="str">
        <f t="shared" si="2"/>
        <v>M-6</v>
      </c>
      <c r="T19" s="38" t="str">
        <f t="shared" si="3"/>
        <v>II</v>
      </c>
      <c r="U19" s="39" t="str">
        <f t="shared" si="4"/>
        <v>No Aceptable o Aceptable Con Control Especifico</v>
      </c>
      <c r="V19" s="93"/>
      <c r="W19" s="57" t="str">
        <f>VLOOKUP(H19,PELIGROS!A$2:G$445,6,0)</f>
        <v>Secuestros</v>
      </c>
      <c r="X19" s="35" t="s">
        <v>29</v>
      </c>
      <c r="Y19" s="35" t="s">
        <v>29</v>
      </c>
      <c r="Z19" s="35" t="s">
        <v>29</v>
      </c>
      <c r="AA19" s="37" t="s">
        <v>29</v>
      </c>
      <c r="AB19" s="57" t="str">
        <f>VLOOKUP(H19,PELIGROS!A$2:G$445,7,0)</f>
        <v>N/A</v>
      </c>
      <c r="AC19" s="35" t="s">
        <v>1212</v>
      </c>
      <c r="AD19" s="93"/>
    </row>
    <row r="20" spans="1:30" ht="50.1" customHeight="1">
      <c r="A20" s="90"/>
      <c r="B20" s="90"/>
      <c r="C20" s="93"/>
      <c r="D20" s="93"/>
      <c r="E20" s="96"/>
      <c r="F20" s="96"/>
      <c r="G20" s="57" t="str">
        <f>VLOOKUP(H20,PELIGROS!A$1:G$445,2,0)</f>
        <v>MANTENIMIENTO DE PUENTE GRUAS, LIMPIEZA DE CANALES, MANTENIMIENTO DE INSTALACIONES LOCATIVAS, MANTENIMIENTO Y REPARACIÓN DE POZOS</v>
      </c>
      <c r="H20" s="37" t="s">
        <v>593</v>
      </c>
      <c r="I20" s="57" t="s">
        <v>1229</v>
      </c>
      <c r="J20" s="57" t="str">
        <f>VLOOKUP(H20,PELIGROS!A$2:G$445,3,0)</f>
        <v>LESIONES, FRACTURAS, MUERTE</v>
      </c>
      <c r="K20" s="35" t="s">
        <v>1231</v>
      </c>
      <c r="L20" s="57" t="str">
        <f>VLOOKUP(H20,PELIGROS!A$2:G$445,4,0)</f>
        <v>Inspecciones planeadas e inspecciones no planeadas, procedimientos de programas de seguridad y salud en el trabajo</v>
      </c>
      <c r="M20" s="57" t="str">
        <f>VLOOKUP(H20,PELIGROS!A$2:G$445,5,0)</f>
        <v>EPP</v>
      </c>
      <c r="N20" s="35">
        <v>2</v>
      </c>
      <c r="O20" s="36">
        <v>1</v>
      </c>
      <c r="P20" s="36">
        <v>10</v>
      </c>
      <c r="Q20" s="31">
        <f t="shared" si="0"/>
        <v>2</v>
      </c>
      <c r="R20" s="31">
        <f t="shared" si="1"/>
        <v>20</v>
      </c>
      <c r="S20" s="37" t="str">
        <f t="shared" si="2"/>
        <v>B-2</v>
      </c>
      <c r="T20" s="38" t="str">
        <f t="shared" ref="T20" si="5">IF(R20&lt;=20,"IV",IF(R20&lt;=120,"III",IF(R20&lt;=500,"II",IF(R20&lt;=4000,"I"))))</f>
        <v>IV</v>
      </c>
      <c r="U20" s="39" t="str">
        <f t="shared" si="4"/>
        <v>Aceptable</v>
      </c>
      <c r="V20" s="93"/>
      <c r="W20" s="57" t="str">
        <f>VLOOKUP(H20,PELIGROS!A$2:G$445,6,0)</f>
        <v>MUERTE</v>
      </c>
      <c r="X20" s="35" t="s">
        <v>29</v>
      </c>
      <c r="Y20" s="35" t="s">
        <v>29</v>
      </c>
      <c r="Z20" s="35" t="s">
        <v>29</v>
      </c>
      <c r="AA20" s="37" t="s">
        <v>1232</v>
      </c>
      <c r="AB20" s="57" t="str">
        <f>VLOOKUP(H20,PELIGROS!A$2:G$445,7,0)</f>
        <v>CERTIFICACIÓN Y/O ENTRENAMIENTO EN TRABAJO SEGURO EN ALTURAS; DILGENCIAMIENTO DE PERMISO DE TRABAJO; USO Y MANEJO ADECUADO DE E.P.P.; ARME Y DESARME DE ANDAMIOS</v>
      </c>
      <c r="AC20" s="35" t="s">
        <v>1233</v>
      </c>
      <c r="AD20" s="93"/>
    </row>
    <row r="21" spans="1:30" ht="51">
      <c r="A21" s="90"/>
      <c r="B21" s="90"/>
      <c r="C21" s="94"/>
      <c r="D21" s="94"/>
      <c r="E21" s="97"/>
      <c r="F21" s="97"/>
      <c r="G21" s="57" t="str">
        <f>VLOOKUP(H21,PELIGROS!A$1:G$445,2,0)</f>
        <v>SISMOS, INCENDIOS, INUNDACIONES, TERREMOTOS, VENDAVALES, DERRUMBE</v>
      </c>
      <c r="H21" s="57" t="s">
        <v>55</v>
      </c>
      <c r="I21" s="57" t="s">
        <v>1230</v>
      </c>
      <c r="J21" s="57" t="str">
        <f>VLOOKUP(H21,PELIGROS!A$2:G$445,3,0)</f>
        <v>SISMOS, INCENDIOS, INUNDACIONES, TERREMOTOS, VENDAVALES</v>
      </c>
      <c r="K21" s="35" t="s">
        <v>27</v>
      </c>
      <c r="L21" s="57" t="str">
        <f>VLOOKUP(H21,PELIGROS!A$2:G$445,4,0)</f>
        <v>Inspecciones planeadas e inspecciones no planeadas, procedimientos de programas de seguridad y salud en el trabajo</v>
      </c>
      <c r="M21" s="57" t="str">
        <f>VLOOKUP(H21,PELIGROS!A$2:G$445,5,0)</f>
        <v>BRIGADAS DE EMERGENCIAS</v>
      </c>
      <c r="N21" s="35">
        <v>2</v>
      </c>
      <c r="O21" s="36">
        <v>1</v>
      </c>
      <c r="P21" s="36">
        <v>100</v>
      </c>
      <c r="Q21" s="31">
        <f t="shared" si="0"/>
        <v>2</v>
      </c>
      <c r="R21" s="31">
        <f t="shared" si="1"/>
        <v>200</v>
      </c>
      <c r="S21" s="37" t="str">
        <f t="shared" si="2"/>
        <v>B-2</v>
      </c>
      <c r="T21" s="38" t="str">
        <f t="shared" si="3"/>
        <v>II</v>
      </c>
      <c r="U21" s="39" t="str">
        <f t="shared" si="4"/>
        <v>No Aceptable o Aceptable Con Control Especifico</v>
      </c>
      <c r="V21" s="94"/>
      <c r="W21" s="57" t="str">
        <f>VLOOKUP(H21,PELIGROS!A$2:G$445,6,0)</f>
        <v>MUERTE</v>
      </c>
      <c r="X21" s="35" t="s">
        <v>29</v>
      </c>
      <c r="Y21" s="35" t="s">
        <v>29</v>
      </c>
      <c r="Z21" s="35" t="s">
        <v>29</v>
      </c>
      <c r="AA21" s="37" t="s">
        <v>29</v>
      </c>
      <c r="AB21" s="57" t="str">
        <f>VLOOKUP(H21,PELIGROS!A$2:G$445,7,0)</f>
        <v>ENTRENAMIENTO DE LA BRIGADA; DIVULGACIÓN DE PLAN DE EMERGENCIA</v>
      </c>
      <c r="AC21" s="35" t="s">
        <v>1198</v>
      </c>
      <c r="AD21" s="94"/>
    </row>
    <row r="22" spans="1:30" ht="51" customHeight="1">
      <c r="A22" s="90"/>
      <c r="B22" s="90"/>
      <c r="C22" s="98" t="s">
        <v>1201</v>
      </c>
      <c r="D22" s="98" t="s">
        <v>1202</v>
      </c>
      <c r="E22" s="101" t="s">
        <v>1203</v>
      </c>
      <c r="F22" s="101" t="s">
        <v>1196</v>
      </c>
      <c r="G22" s="58" t="str">
        <f>VLOOKUP(H22,PELIGROS!A$1:G$445,2,0)</f>
        <v>INFRAROJA, ULTRAVIOLETA, VISIBLE, RADIOFRECUENCIA, MICROONDAS, LASER</v>
      </c>
      <c r="H22" s="58" t="s">
        <v>60</v>
      </c>
      <c r="I22" s="58" t="s">
        <v>1225</v>
      </c>
      <c r="J22" s="58" t="str">
        <f>VLOOKUP(H22,PELIGROS!A$2:G$445,3,0)</f>
        <v>CÁNCER, LESIONES DÉRMICAS Y OCULARES</v>
      </c>
      <c r="K22" s="40" t="s">
        <v>27</v>
      </c>
      <c r="L22" s="58" t="str">
        <f>VLOOKUP(H22,PELIGROS!A$2:G$445,4,0)</f>
        <v>Inspecciones planeadas e inspecciones no planeadas, procedimientos de programas de seguridad y salud en el trabajo</v>
      </c>
      <c r="M22" s="58" t="str">
        <f>VLOOKUP(H22,PELIGROS!A$2:G$445,5,0)</f>
        <v>PROGRAMA BLOQUEADOR SOLAR</v>
      </c>
      <c r="N22" s="40">
        <v>2</v>
      </c>
      <c r="O22" s="41">
        <v>3</v>
      </c>
      <c r="P22" s="41">
        <v>10</v>
      </c>
      <c r="Q22" s="32">
        <f t="shared" si="0"/>
        <v>6</v>
      </c>
      <c r="R22" s="32">
        <f t="shared" si="1"/>
        <v>60</v>
      </c>
      <c r="S22" s="42" t="str">
        <f t="shared" si="2"/>
        <v>M-6</v>
      </c>
      <c r="T22" s="43" t="str">
        <f t="shared" si="3"/>
        <v>III</v>
      </c>
      <c r="U22" s="44" t="str">
        <f t="shared" si="4"/>
        <v>Mejorable</v>
      </c>
      <c r="V22" s="98">
        <v>5</v>
      </c>
      <c r="W22" s="58" t="str">
        <f>VLOOKUP(H22,PELIGROS!A$2:G$445,6,0)</f>
        <v>CÁNCER</v>
      </c>
      <c r="X22" s="40" t="s">
        <v>29</v>
      </c>
      <c r="Y22" s="40" t="s">
        <v>29</v>
      </c>
      <c r="Z22" s="40" t="s">
        <v>29</v>
      </c>
      <c r="AA22" s="42" t="s">
        <v>29</v>
      </c>
      <c r="AB22" s="58" t="str">
        <f>VLOOKUP(H22,PELIGROS!A$2:G$445,7,0)</f>
        <v>N/A</v>
      </c>
      <c r="AC22" s="40" t="s">
        <v>1199</v>
      </c>
      <c r="AD22" s="98" t="s">
        <v>1197</v>
      </c>
    </row>
    <row r="23" spans="1:30" ht="51">
      <c r="A23" s="90"/>
      <c r="B23" s="90"/>
      <c r="C23" s="99"/>
      <c r="D23" s="99"/>
      <c r="E23" s="102"/>
      <c r="F23" s="102"/>
      <c r="G23" s="58" t="str">
        <f>VLOOKUP(H23,PELIGROS!A$1:G$445,2,0)</f>
        <v>ENERGÍA TÉRMICA, CAMBIO DE TEMPERATURA DURANTE LOS RECORRIDOS</v>
      </c>
      <c r="H23" s="58" t="s">
        <v>154</v>
      </c>
      <c r="I23" s="58" t="s">
        <v>1225</v>
      </c>
      <c r="J23" s="58" t="str">
        <f>VLOOKUP(H23,PELIGROS!A$2:G$445,3,0)</f>
        <v xml:space="preserve"> GOLPE DE CALOR,  DESHIDRATACIÓN</v>
      </c>
      <c r="K23" s="40" t="s">
        <v>27</v>
      </c>
      <c r="L23" s="58" t="str">
        <f>VLOOKUP(H23,PELIGROS!A$2:G$445,4,0)</f>
        <v>Inspecciones planeadas e inspecciones no planeadas, procedimientos de programas de seguridad y salud en el trabajo</v>
      </c>
      <c r="M23" s="58" t="str">
        <f>VLOOKUP(H23,PELIGROS!A$2:G$445,5,0)</f>
        <v>NO OBSERVADO</v>
      </c>
      <c r="N23" s="40">
        <v>2</v>
      </c>
      <c r="O23" s="41">
        <v>2</v>
      </c>
      <c r="P23" s="41">
        <v>10</v>
      </c>
      <c r="Q23" s="32">
        <f t="shared" si="0"/>
        <v>4</v>
      </c>
      <c r="R23" s="32">
        <f t="shared" si="1"/>
        <v>40</v>
      </c>
      <c r="S23" s="42" t="str">
        <f t="shared" si="2"/>
        <v>B-4</v>
      </c>
      <c r="T23" s="43" t="str">
        <f t="shared" si="3"/>
        <v>III</v>
      </c>
      <c r="U23" s="44" t="str">
        <f t="shared" si="4"/>
        <v>Mejorable</v>
      </c>
      <c r="V23" s="99"/>
      <c r="W23" s="58" t="str">
        <f>VLOOKUP(H23,PELIGROS!A$2:G$445,6,0)</f>
        <v>CÁNCER DE PIEL</v>
      </c>
      <c r="X23" s="40" t="s">
        <v>29</v>
      </c>
      <c r="Y23" s="40" t="s">
        <v>29</v>
      </c>
      <c r="Z23" s="40" t="s">
        <v>29</v>
      </c>
      <c r="AA23" s="42" t="s">
        <v>29</v>
      </c>
      <c r="AB23" s="58" t="str">
        <f>VLOOKUP(H23,PELIGROS!A$2:G$445,7,0)</f>
        <v>N/A</v>
      </c>
      <c r="AC23" s="40" t="s">
        <v>1213</v>
      </c>
      <c r="AD23" s="99"/>
    </row>
    <row r="24" spans="1:30" ht="63.75" customHeight="1">
      <c r="A24" s="90"/>
      <c r="B24" s="90"/>
      <c r="C24" s="99"/>
      <c r="D24" s="99"/>
      <c r="E24" s="102"/>
      <c r="F24" s="102"/>
      <c r="G24" s="58" t="str">
        <f>VLOOKUP(H24,PELIGROS!A$1:G$445,2,0)</f>
        <v>CONCENTRACIÓN EN ACTIVIDADES DE ALTO DESEMPEÑO MENTAL</v>
      </c>
      <c r="H24" s="58" t="s">
        <v>65</v>
      </c>
      <c r="I24" s="58" t="s">
        <v>1227</v>
      </c>
      <c r="J24" s="58" t="str">
        <f>VLOOKUP(H24,PELIGROS!A$2:G$445,3,0)</f>
        <v>ESTRÉS, CEFALEA, IRRITABILIDAD</v>
      </c>
      <c r="K24" s="40" t="s">
        <v>27</v>
      </c>
      <c r="L24" s="58" t="str">
        <f>VLOOKUP(H24,PELIGROS!A$2:G$445,4,0)</f>
        <v>N/A</v>
      </c>
      <c r="M24" s="58" t="str">
        <f>VLOOKUP(H24,PELIGROS!A$2:G$445,5,0)</f>
        <v>PVE PSICOSOCIAL</v>
      </c>
      <c r="N24" s="40">
        <v>2</v>
      </c>
      <c r="O24" s="41">
        <v>3</v>
      </c>
      <c r="P24" s="41">
        <v>10</v>
      </c>
      <c r="Q24" s="32">
        <f t="shared" si="0"/>
        <v>6</v>
      </c>
      <c r="R24" s="32">
        <f t="shared" si="1"/>
        <v>60</v>
      </c>
      <c r="S24" s="42" t="str">
        <f t="shared" si="2"/>
        <v>M-6</v>
      </c>
      <c r="T24" s="43" t="str">
        <f t="shared" si="3"/>
        <v>III</v>
      </c>
      <c r="U24" s="44" t="str">
        <f t="shared" si="4"/>
        <v>Mejorable</v>
      </c>
      <c r="V24" s="99"/>
      <c r="W24" s="58" t="str">
        <f>VLOOKUP(H24,PELIGROS!A$2:G$445,6,0)</f>
        <v>ESTRÉS</v>
      </c>
      <c r="X24" s="40" t="s">
        <v>29</v>
      </c>
      <c r="Y24" s="40" t="s">
        <v>29</v>
      </c>
      <c r="Z24" s="40" t="s">
        <v>29</v>
      </c>
      <c r="AA24" s="42" t="s">
        <v>29</v>
      </c>
      <c r="AB24" s="58" t="str">
        <f>VLOOKUP(H24,PELIGROS!A$2:G$445,7,0)</f>
        <v>N/A</v>
      </c>
      <c r="AC24" s="40" t="s">
        <v>1200</v>
      </c>
      <c r="AD24" s="99"/>
    </row>
    <row r="25" spans="1:30" ht="63.75">
      <c r="A25" s="90"/>
      <c r="B25" s="90"/>
      <c r="C25" s="99"/>
      <c r="D25" s="99"/>
      <c r="E25" s="102"/>
      <c r="F25" s="102"/>
      <c r="G25" s="58" t="str">
        <f>VLOOKUP(H25,PELIGROS!A$1:G$445,2,0)</f>
        <v>NATURALEZA DE LA TAREA</v>
      </c>
      <c r="H25" s="58" t="s">
        <v>69</v>
      </c>
      <c r="I25" s="58" t="s">
        <v>1227</v>
      </c>
      <c r="J25" s="58" t="str">
        <f>VLOOKUP(H25,PELIGROS!A$2:G$445,3,0)</f>
        <v>ESTRÉS,  TRANSTORNOS DEL SUEÑO</v>
      </c>
      <c r="K25" s="40" t="s">
        <v>27</v>
      </c>
      <c r="L25" s="58" t="str">
        <f>VLOOKUP(H25,PELIGROS!A$2:G$445,4,0)</f>
        <v>N/A</v>
      </c>
      <c r="M25" s="58" t="str">
        <f>VLOOKUP(H25,PELIGROS!A$2:G$445,5,0)</f>
        <v>PVE PSICOSOCIAL</v>
      </c>
      <c r="N25" s="40">
        <v>2</v>
      </c>
      <c r="O25" s="41">
        <v>3</v>
      </c>
      <c r="P25" s="41">
        <v>10</v>
      </c>
      <c r="Q25" s="32">
        <f t="shared" si="0"/>
        <v>6</v>
      </c>
      <c r="R25" s="32">
        <f t="shared" si="1"/>
        <v>60</v>
      </c>
      <c r="S25" s="42" t="str">
        <f t="shared" si="2"/>
        <v>M-6</v>
      </c>
      <c r="T25" s="43" t="str">
        <f t="shared" si="3"/>
        <v>III</v>
      </c>
      <c r="U25" s="44" t="str">
        <f t="shared" si="4"/>
        <v>Mejorable</v>
      </c>
      <c r="V25" s="99"/>
      <c r="W25" s="58" t="str">
        <f>VLOOKUP(H25,PELIGROS!A$2:G$445,6,0)</f>
        <v>ESTRÉS</v>
      </c>
      <c r="X25" s="40" t="s">
        <v>29</v>
      </c>
      <c r="Y25" s="40" t="s">
        <v>29</v>
      </c>
      <c r="Z25" s="40" t="s">
        <v>29</v>
      </c>
      <c r="AA25" s="42" t="s">
        <v>29</v>
      </c>
      <c r="AB25" s="58" t="str">
        <f>VLOOKUP(H25,PELIGROS!A$2:G$445,7,0)</f>
        <v>N/A</v>
      </c>
      <c r="AC25" s="40" t="s">
        <v>1200</v>
      </c>
      <c r="AD25" s="99"/>
    </row>
    <row r="26" spans="1:30" ht="51">
      <c r="A26" s="90"/>
      <c r="B26" s="90"/>
      <c r="C26" s="99"/>
      <c r="D26" s="99"/>
      <c r="E26" s="102"/>
      <c r="F26" s="102"/>
      <c r="G26" s="58" t="str">
        <f>VLOOKUP(H26,PELIGROS!A$1:G$445,2,0)</f>
        <v>Forzadas, Prolongadas</v>
      </c>
      <c r="H26" s="58" t="s">
        <v>37</v>
      </c>
      <c r="I26" s="58" t="s">
        <v>1228</v>
      </c>
      <c r="J26" s="58" t="str">
        <f>VLOOKUP(H26,PELIGROS!A$2:G$445,3,0)</f>
        <v xml:space="preserve">Lesiones osteomusculares, lesiones osteoarticulares
</v>
      </c>
      <c r="K26" s="40" t="s">
        <v>27</v>
      </c>
      <c r="L26" s="58" t="str">
        <f>VLOOKUP(H26,PELIGROS!A$2:G$445,4,0)</f>
        <v>Inspecciones planeadas e inspecciones no planeadas, procedimientos de programas de seguridad y salud en el trabajo</v>
      </c>
      <c r="M26" s="58" t="str">
        <f>VLOOKUP(H26,PELIGROS!A$2:G$445,5,0)</f>
        <v>PVE Biomecánico, programa pausas activas, exámenes periódicos, recomendaciones, control de posturas</v>
      </c>
      <c r="N26" s="40">
        <v>2</v>
      </c>
      <c r="O26" s="41">
        <v>3</v>
      </c>
      <c r="P26" s="41">
        <v>10</v>
      </c>
      <c r="Q26" s="32">
        <f t="shared" si="0"/>
        <v>6</v>
      </c>
      <c r="R26" s="32">
        <f t="shared" si="1"/>
        <v>60</v>
      </c>
      <c r="S26" s="42" t="str">
        <f t="shared" si="2"/>
        <v>M-6</v>
      </c>
      <c r="T26" s="43" t="str">
        <f t="shared" si="3"/>
        <v>III</v>
      </c>
      <c r="U26" s="44" t="str">
        <f t="shared" si="4"/>
        <v>Mejorable</v>
      </c>
      <c r="V26" s="99"/>
      <c r="W26" s="58" t="str">
        <f>VLOOKUP(H26,PELIGROS!A$2:G$445,6,0)</f>
        <v>Enfermedades Osteomusculares</v>
      </c>
      <c r="X26" s="40" t="s">
        <v>29</v>
      </c>
      <c r="Y26" s="40" t="s">
        <v>29</v>
      </c>
      <c r="Z26" s="40" t="s">
        <v>29</v>
      </c>
      <c r="AA26" s="42" t="s">
        <v>29</v>
      </c>
      <c r="AB26" s="58" t="str">
        <f>VLOOKUP(H26,PELIGROS!A$2:G$445,7,0)</f>
        <v>Prevención en lesiones osteomusculares, líderes de pausas activas</v>
      </c>
      <c r="AC26" s="40" t="s">
        <v>1211</v>
      </c>
      <c r="AD26" s="99"/>
    </row>
    <row r="27" spans="1:30" ht="38.25">
      <c r="A27" s="90"/>
      <c r="B27" s="90"/>
      <c r="C27" s="99"/>
      <c r="D27" s="99"/>
      <c r="E27" s="102"/>
      <c r="F27" s="102"/>
      <c r="G27" s="58" t="str">
        <f>VLOOKUP(H27,PELIGROS!A$1:G$445,2,0)</f>
        <v>Movimientos repetitivos, Miembros Superiores</v>
      </c>
      <c r="H27" s="58" t="s">
        <v>1108</v>
      </c>
      <c r="I27" s="58" t="s">
        <v>1228</v>
      </c>
      <c r="J27" s="58" t="str">
        <f>VLOOKUP(H27,PELIGROS!A$2:G$445,3,0)</f>
        <v>Lesiones Musculoesqueléticas</v>
      </c>
      <c r="K27" s="40" t="s">
        <v>27</v>
      </c>
      <c r="L27" s="58" t="str">
        <f>VLOOKUP(H27,PELIGROS!A$2:G$445,4,0)</f>
        <v>N/A</v>
      </c>
      <c r="M27" s="58" t="str">
        <f>VLOOKUP(H27,PELIGROS!A$2:G$445,5,0)</f>
        <v>PVE Biomecánico, programa pausas activas, exámenes periódicos, recomendaciones, control de posturas</v>
      </c>
      <c r="N27" s="40">
        <v>2</v>
      </c>
      <c r="O27" s="41">
        <v>3</v>
      </c>
      <c r="P27" s="41">
        <v>10</v>
      </c>
      <c r="Q27" s="32">
        <f t="shared" si="0"/>
        <v>6</v>
      </c>
      <c r="R27" s="32">
        <f t="shared" si="1"/>
        <v>60</v>
      </c>
      <c r="S27" s="42" t="str">
        <f t="shared" si="2"/>
        <v>M-6</v>
      </c>
      <c r="T27" s="43" t="str">
        <f t="shared" si="3"/>
        <v>III</v>
      </c>
      <c r="U27" s="44" t="str">
        <f t="shared" si="4"/>
        <v>Mejorable</v>
      </c>
      <c r="V27" s="99"/>
      <c r="W27" s="58" t="str">
        <f>VLOOKUP(H27,PELIGROS!A$2:G$445,6,0)</f>
        <v>Enfermedades Musculoesqueléticas</v>
      </c>
      <c r="X27" s="40" t="s">
        <v>29</v>
      </c>
      <c r="Y27" s="40" t="s">
        <v>29</v>
      </c>
      <c r="Z27" s="40" t="s">
        <v>29</v>
      </c>
      <c r="AA27" s="42" t="s">
        <v>29</v>
      </c>
      <c r="AB27" s="58" t="str">
        <f>VLOOKUP(H27,PELIGROS!A$2:G$445,7,0)</f>
        <v>Prevención en lesiones osteomusculares, líderes de pausas activas</v>
      </c>
      <c r="AC27" s="40" t="s">
        <v>1211</v>
      </c>
      <c r="AD27" s="99"/>
    </row>
    <row r="28" spans="1:30" ht="51">
      <c r="A28" s="90"/>
      <c r="B28" s="90"/>
      <c r="C28" s="99"/>
      <c r="D28" s="99"/>
      <c r="E28" s="102"/>
      <c r="F28" s="102"/>
      <c r="G28" s="58" t="str">
        <f>VLOOKUP(H28,PELIGROS!A$1:G$445,2,0)</f>
        <v>Atropellamiento, Envestir</v>
      </c>
      <c r="H28" s="58" t="s">
        <v>1071</v>
      </c>
      <c r="I28" s="58" t="s">
        <v>1229</v>
      </c>
      <c r="J28" s="58" t="str">
        <f>VLOOKUP(H28,PELIGROS!A$2:G$445,3,0)</f>
        <v>Lesiones, pérdidas materiales, muerte</v>
      </c>
      <c r="K28" s="40" t="s">
        <v>27</v>
      </c>
      <c r="L28" s="58" t="str">
        <f>VLOOKUP(H28,PELIGROS!A$2:G$445,4,0)</f>
        <v>Inspecciones planeadas e inspecciones no planeadas, procedimientos de programas de seguridad y salud en el trabajo</v>
      </c>
      <c r="M28" s="58" t="str">
        <f>VLOOKUP(H28,PELIGROS!A$2:G$445,5,0)</f>
        <v>Programa de seguridad vial, señalización</v>
      </c>
      <c r="N28" s="40">
        <v>2</v>
      </c>
      <c r="O28" s="41">
        <v>3</v>
      </c>
      <c r="P28" s="41">
        <v>60</v>
      </c>
      <c r="Q28" s="32">
        <f t="shared" si="0"/>
        <v>6</v>
      </c>
      <c r="R28" s="32">
        <f t="shared" si="1"/>
        <v>360</v>
      </c>
      <c r="S28" s="42" t="str">
        <f t="shared" si="2"/>
        <v>M-6</v>
      </c>
      <c r="T28" s="43" t="str">
        <f t="shared" si="3"/>
        <v>II</v>
      </c>
      <c r="U28" s="44" t="str">
        <f t="shared" si="4"/>
        <v>No Aceptable o Aceptable Con Control Especifico</v>
      </c>
      <c r="V28" s="99"/>
      <c r="W28" s="58" t="str">
        <f>VLOOKUP(H28,PELIGROS!A$2:G$445,6,0)</f>
        <v>Muerte</v>
      </c>
      <c r="X28" s="40" t="s">
        <v>29</v>
      </c>
      <c r="Y28" s="40" t="s">
        <v>29</v>
      </c>
      <c r="Z28" s="40" t="s">
        <v>29</v>
      </c>
      <c r="AA28" s="42" t="s">
        <v>29</v>
      </c>
      <c r="AB28" s="58" t="str">
        <f>VLOOKUP(H28,PELIGROS!A$2:G$445,7,0)</f>
        <v>Seguridad vial y manejo defensivo, aseguramiento de áreas de trabajo</v>
      </c>
      <c r="AC28" s="40" t="s">
        <v>29</v>
      </c>
      <c r="AD28" s="99"/>
    </row>
    <row r="29" spans="1:30" ht="63.75" customHeight="1">
      <c r="A29" s="90"/>
      <c r="B29" s="90"/>
      <c r="C29" s="99"/>
      <c r="D29" s="99"/>
      <c r="E29" s="102"/>
      <c r="F29" s="102"/>
      <c r="G29" s="58" t="str">
        <f>VLOOKUP(H29,PELIGROS!A$1:G$445,2,0)</f>
        <v>Atraco, golpiza, atentados y secuestrados</v>
      </c>
      <c r="H29" s="58" t="s">
        <v>51</v>
      </c>
      <c r="I29" s="58" t="s">
        <v>1229</v>
      </c>
      <c r="J29" s="58" t="str">
        <f>VLOOKUP(H29,PELIGROS!A$2:G$445,3,0)</f>
        <v>Estrés, golpes, Secuestros</v>
      </c>
      <c r="K29" s="40" t="s">
        <v>27</v>
      </c>
      <c r="L29" s="58" t="str">
        <f>VLOOKUP(H29,PELIGROS!A$2:G$445,4,0)</f>
        <v>Inspecciones planeadas e inspecciones no planeadas, procedimientos de programas de seguridad y salud en el trabajo</v>
      </c>
      <c r="M29" s="58" t="str">
        <f>VLOOKUP(H29,PELIGROS!A$2:G$445,5,0)</f>
        <v xml:space="preserve">Uniformes Corporativos, Chaquetas corporativas, Carnetización
</v>
      </c>
      <c r="N29" s="40">
        <v>2</v>
      </c>
      <c r="O29" s="41">
        <v>3</v>
      </c>
      <c r="P29" s="41">
        <v>60</v>
      </c>
      <c r="Q29" s="32">
        <f t="shared" si="0"/>
        <v>6</v>
      </c>
      <c r="R29" s="32">
        <f t="shared" si="1"/>
        <v>360</v>
      </c>
      <c r="S29" s="42" t="str">
        <f t="shared" si="2"/>
        <v>M-6</v>
      </c>
      <c r="T29" s="43" t="str">
        <f t="shared" si="3"/>
        <v>II</v>
      </c>
      <c r="U29" s="44" t="str">
        <f t="shared" si="4"/>
        <v>No Aceptable o Aceptable Con Control Especifico</v>
      </c>
      <c r="V29" s="99"/>
      <c r="W29" s="58" t="str">
        <f>VLOOKUP(H29,PELIGROS!A$2:G$445,6,0)</f>
        <v>Secuestros</v>
      </c>
      <c r="X29" s="40" t="s">
        <v>29</v>
      </c>
      <c r="Y29" s="40" t="s">
        <v>29</v>
      </c>
      <c r="Z29" s="40" t="s">
        <v>29</v>
      </c>
      <c r="AA29" s="42" t="s">
        <v>29</v>
      </c>
      <c r="AB29" s="58" t="str">
        <f>VLOOKUP(H29,PELIGROS!A$2:G$445,7,0)</f>
        <v>N/A</v>
      </c>
      <c r="AC29" s="40" t="s">
        <v>1212</v>
      </c>
      <c r="AD29" s="99"/>
    </row>
    <row r="30" spans="1:30" ht="51">
      <c r="A30" s="90"/>
      <c r="B30" s="90"/>
      <c r="C30" s="100"/>
      <c r="D30" s="100"/>
      <c r="E30" s="103"/>
      <c r="F30" s="103"/>
      <c r="G30" s="58" t="str">
        <f>VLOOKUP(H30,PELIGROS!A$1:G$445,2,0)</f>
        <v>SISMOS, INCENDIOS, INUNDACIONES, TERREMOTOS, VENDAVALES, DERRUMBE</v>
      </c>
      <c r="H30" s="58" t="s">
        <v>55</v>
      </c>
      <c r="I30" s="58" t="s">
        <v>1230</v>
      </c>
      <c r="J30" s="58" t="str">
        <f>VLOOKUP(H30,PELIGROS!A$2:G$445,3,0)</f>
        <v>SISMOS, INCENDIOS, INUNDACIONES, TERREMOTOS, VENDAVALES</v>
      </c>
      <c r="K30" s="40" t="s">
        <v>27</v>
      </c>
      <c r="L30" s="58" t="str">
        <f>VLOOKUP(H30,PELIGROS!A$2:G$445,4,0)</f>
        <v>Inspecciones planeadas e inspecciones no planeadas, procedimientos de programas de seguridad y salud en el trabajo</v>
      </c>
      <c r="M30" s="58" t="str">
        <f>VLOOKUP(H30,PELIGROS!A$2:G$445,5,0)</f>
        <v>BRIGADAS DE EMERGENCIAS</v>
      </c>
      <c r="N30" s="40">
        <v>2</v>
      </c>
      <c r="O30" s="41">
        <v>1</v>
      </c>
      <c r="P30" s="41">
        <v>100</v>
      </c>
      <c r="Q30" s="32">
        <f t="shared" si="0"/>
        <v>2</v>
      </c>
      <c r="R30" s="32">
        <f t="shared" si="1"/>
        <v>200</v>
      </c>
      <c r="S30" s="42" t="str">
        <f t="shared" si="2"/>
        <v>B-2</v>
      </c>
      <c r="T30" s="43" t="str">
        <f t="shared" si="3"/>
        <v>II</v>
      </c>
      <c r="U30" s="44" t="str">
        <f t="shared" si="4"/>
        <v>No Aceptable o Aceptable Con Control Especifico</v>
      </c>
      <c r="V30" s="100"/>
      <c r="W30" s="58" t="str">
        <f>VLOOKUP(H30,PELIGROS!A$2:G$445,6,0)</f>
        <v>MUERTE</v>
      </c>
      <c r="X30" s="40" t="s">
        <v>29</v>
      </c>
      <c r="Y30" s="40" t="s">
        <v>29</v>
      </c>
      <c r="Z30" s="40" t="s">
        <v>29</v>
      </c>
      <c r="AA30" s="42" t="s">
        <v>29</v>
      </c>
      <c r="AB30" s="58" t="str">
        <f>VLOOKUP(H30,PELIGROS!A$2:G$445,7,0)</f>
        <v>ENTRENAMIENTO DE LA BRIGADA; DIVULGACIÓN DE PLAN DE EMERGENCIA</v>
      </c>
      <c r="AC30" s="40" t="s">
        <v>1198</v>
      </c>
      <c r="AD30" s="100"/>
    </row>
    <row r="31" spans="1:30" ht="51" customHeight="1">
      <c r="A31" s="90"/>
      <c r="B31" s="90"/>
      <c r="C31" s="104" t="s">
        <v>1204</v>
      </c>
      <c r="D31" s="104" t="s">
        <v>1205</v>
      </c>
      <c r="E31" s="105" t="s">
        <v>1206</v>
      </c>
      <c r="F31" s="105" t="s">
        <v>1196</v>
      </c>
      <c r="G31" s="57" t="str">
        <f>VLOOKUP(H31,PELIGROS!A$1:G$445,2,0)</f>
        <v>INFRAROJA, ULTRAVIOLETA, VISIBLE, RADIOFRECUENCIA, MICROONDAS, LASER</v>
      </c>
      <c r="H31" s="57" t="s">
        <v>60</v>
      </c>
      <c r="I31" s="57" t="s">
        <v>1225</v>
      </c>
      <c r="J31" s="57" t="str">
        <f>VLOOKUP(H31,PELIGROS!A$2:G$445,3,0)</f>
        <v>CÁNCER, LESIONES DÉRMICAS Y OCULARES</v>
      </c>
      <c r="K31" s="35" t="s">
        <v>27</v>
      </c>
      <c r="L31" s="57" t="str">
        <f>VLOOKUP(H31,PELIGROS!A$2:G$445,4,0)</f>
        <v>Inspecciones planeadas e inspecciones no planeadas, procedimientos de programas de seguridad y salud en el trabajo</v>
      </c>
      <c r="M31" s="57" t="str">
        <f>VLOOKUP(H31,PELIGROS!A$2:G$445,5,0)</f>
        <v>PROGRAMA BLOQUEADOR SOLAR</v>
      </c>
      <c r="N31" s="35">
        <v>2</v>
      </c>
      <c r="O31" s="36">
        <v>3</v>
      </c>
      <c r="P31" s="36">
        <v>10</v>
      </c>
      <c r="Q31" s="31">
        <f t="shared" si="0"/>
        <v>6</v>
      </c>
      <c r="R31" s="31">
        <f t="shared" si="1"/>
        <v>60</v>
      </c>
      <c r="S31" s="37" t="str">
        <f t="shared" si="2"/>
        <v>M-6</v>
      </c>
      <c r="T31" s="38" t="str">
        <f t="shared" si="3"/>
        <v>III</v>
      </c>
      <c r="U31" s="39" t="str">
        <f t="shared" si="4"/>
        <v>Mejorable</v>
      </c>
      <c r="V31" s="104">
        <v>1</v>
      </c>
      <c r="W31" s="57" t="str">
        <f>VLOOKUP(H31,PELIGROS!A$2:G$445,6,0)</f>
        <v>CÁNCER</v>
      </c>
      <c r="X31" s="35" t="s">
        <v>29</v>
      </c>
      <c r="Y31" s="35" t="s">
        <v>29</v>
      </c>
      <c r="Z31" s="35" t="s">
        <v>29</v>
      </c>
      <c r="AA31" s="37" t="s">
        <v>29</v>
      </c>
      <c r="AB31" s="57" t="str">
        <f>VLOOKUP(H31,PELIGROS!A$2:G$445,7,0)</f>
        <v>N/A</v>
      </c>
      <c r="AC31" s="35" t="s">
        <v>1199</v>
      </c>
      <c r="AD31" s="104" t="s">
        <v>1197</v>
      </c>
    </row>
    <row r="32" spans="1:30" ht="51">
      <c r="A32" s="90"/>
      <c r="B32" s="90"/>
      <c r="C32" s="93"/>
      <c r="D32" s="93"/>
      <c r="E32" s="96"/>
      <c r="F32" s="96"/>
      <c r="G32" s="57" t="str">
        <f>VLOOKUP(H32,PELIGROS!A$1:G$445,2,0)</f>
        <v>ENERGÍA TÉRMICA, CAMBIO DE TEMPERATURA DURANTE LOS RECORRIDOS</v>
      </c>
      <c r="H32" s="57" t="s">
        <v>154</v>
      </c>
      <c r="I32" s="57" t="s">
        <v>1225</v>
      </c>
      <c r="J32" s="57" t="str">
        <f>VLOOKUP(H32,PELIGROS!A$2:G$445,3,0)</f>
        <v xml:space="preserve"> GOLPE DE CALOR,  DESHIDRATACIÓN</v>
      </c>
      <c r="K32" s="35" t="s">
        <v>27</v>
      </c>
      <c r="L32" s="57" t="str">
        <f>VLOOKUP(H32,PELIGROS!A$2:G$445,4,0)</f>
        <v>Inspecciones planeadas e inspecciones no planeadas, procedimientos de programas de seguridad y salud en el trabajo</v>
      </c>
      <c r="M32" s="57" t="str">
        <f>VLOOKUP(H32,PELIGROS!A$2:G$445,5,0)</f>
        <v>NO OBSERVADO</v>
      </c>
      <c r="N32" s="35">
        <v>2</v>
      </c>
      <c r="O32" s="36">
        <v>2</v>
      </c>
      <c r="P32" s="36">
        <v>10</v>
      </c>
      <c r="Q32" s="31">
        <f t="shared" si="0"/>
        <v>4</v>
      </c>
      <c r="R32" s="31">
        <f t="shared" si="1"/>
        <v>40</v>
      </c>
      <c r="S32" s="37" t="str">
        <f t="shared" si="2"/>
        <v>B-4</v>
      </c>
      <c r="T32" s="38" t="str">
        <f t="shared" si="3"/>
        <v>III</v>
      </c>
      <c r="U32" s="39" t="str">
        <f t="shared" si="4"/>
        <v>Mejorable</v>
      </c>
      <c r="V32" s="93"/>
      <c r="W32" s="57" t="str">
        <f>VLOOKUP(H32,PELIGROS!A$2:G$445,6,0)</f>
        <v>CÁNCER DE PIEL</v>
      </c>
      <c r="X32" s="35" t="s">
        <v>29</v>
      </c>
      <c r="Y32" s="35" t="s">
        <v>29</v>
      </c>
      <c r="Z32" s="35" t="s">
        <v>29</v>
      </c>
      <c r="AA32" s="37" t="s">
        <v>29</v>
      </c>
      <c r="AB32" s="57" t="str">
        <f>VLOOKUP(H32,PELIGROS!A$2:G$445,7,0)</f>
        <v>N/A</v>
      </c>
      <c r="AC32" s="35" t="s">
        <v>1213</v>
      </c>
      <c r="AD32" s="93"/>
    </row>
    <row r="33" spans="1:30" ht="63.75" customHeight="1">
      <c r="A33" s="90"/>
      <c r="B33" s="90"/>
      <c r="C33" s="93"/>
      <c r="D33" s="93"/>
      <c r="E33" s="96"/>
      <c r="F33" s="96"/>
      <c r="G33" s="57" t="str">
        <f>VLOOKUP(H33,PELIGROS!A$1:G$445,2,0)</f>
        <v>CONCENTRACIÓN EN ACTIVIDADES DE ALTO DESEMPEÑO MENTAL</v>
      </c>
      <c r="H33" s="57" t="s">
        <v>65</v>
      </c>
      <c r="I33" s="57" t="s">
        <v>1227</v>
      </c>
      <c r="J33" s="57" t="str">
        <f>VLOOKUP(H33,PELIGROS!A$2:G$445,3,0)</f>
        <v>ESTRÉS, CEFALEA, IRRITABILIDAD</v>
      </c>
      <c r="K33" s="35" t="s">
        <v>27</v>
      </c>
      <c r="L33" s="57" t="str">
        <f>VLOOKUP(H33,PELIGROS!A$2:G$445,4,0)</f>
        <v>N/A</v>
      </c>
      <c r="M33" s="57" t="str">
        <f>VLOOKUP(H33,PELIGROS!A$2:G$445,5,0)</f>
        <v>PVE PSICOSOCIAL</v>
      </c>
      <c r="N33" s="35">
        <v>2</v>
      </c>
      <c r="O33" s="36">
        <v>3</v>
      </c>
      <c r="P33" s="36">
        <v>10</v>
      </c>
      <c r="Q33" s="31">
        <f t="shared" si="0"/>
        <v>6</v>
      </c>
      <c r="R33" s="31">
        <f t="shared" si="1"/>
        <v>60</v>
      </c>
      <c r="S33" s="37" t="str">
        <f t="shared" si="2"/>
        <v>M-6</v>
      </c>
      <c r="T33" s="38" t="str">
        <f t="shared" si="3"/>
        <v>III</v>
      </c>
      <c r="U33" s="39" t="str">
        <f t="shared" si="4"/>
        <v>Mejorable</v>
      </c>
      <c r="V33" s="93"/>
      <c r="W33" s="57" t="str">
        <f>VLOOKUP(H33,PELIGROS!A$2:G$445,6,0)</f>
        <v>ESTRÉS</v>
      </c>
      <c r="X33" s="35" t="s">
        <v>29</v>
      </c>
      <c r="Y33" s="35" t="s">
        <v>29</v>
      </c>
      <c r="Z33" s="35" t="s">
        <v>29</v>
      </c>
      <c r="AA33" s="37" t="s">
        <v>29</v>
      </c>
      <c r="AB33" s="57" t="str">
        <f>VLOOKUP(H33,PELIGROS!A$2:G$445,7,0)</f>
        <v>N/A</v>
      </c>
      <c r="AC33" s="35" t="s">
        <v>1200</v>
      </c>
      <c r="AD33" s="93"/>
    </row>
    <row r="34" spans="1:30" ht="63.75">
      <c r="A34" s="90"/>
      <c r="B34" s="90"/>
      <c r="C34" s="93"/>
      <c r="D34" s="93"/>
      <c r="E34" s="96"/>
      <c r="F34" s="96"/>
      <c r="G34" s="57" t="str">
        <f>VLOOKUP(H34,PELIGROS!A$1:G$445,2,0)</f>
        <v>NATURALEZA DE LA TAREA</v>
      </c>
      <c r="H34" s="57" t="s">
        <v>69</v>
      </c>
      <c r="I34" s="57" t="s">
        <v>1227</v>
      </c>
      <c r="J34" s="57" t="str">
        <f>VLOOKUP(H34,PELIGROS!A$2:G$445,3,0)</f>
        <v>ESTRÉS,  TRANSTORNOS DEL SUEÑO</v>
      </c>
      <c r="K34" s="35" t="s">
        <v>27</v>
      </c>
      <c r="L34" s="57" t="str">
        <f>VLOOKUP(H34,PELIGROS!A$2:G$445,4,0)</f>
        <v>N/A</v>
      </c>
      <c r="M34" s="57" t="str">
        <f>VLOOKUP(H34,PELIGROS!A$2:G$445,5,0)</f>
        <v>PVE PSICOSOCIAL</v>
      </c>
      <c r="N34" s="35">
        <v>2</v>
      </c>
      <c r="O34" s="36">
        <v>3</v>
      </c>
      <c r="P34" s="36">
        <v>10</v>
      </c>
      <c r="Q34" s="31">
        <f t="shared" si="0"/>
        <v>6</v>
      </c>
      <c r="R34" s="31">
        <f t="shared" si="1"/>
        <v>60</v>
      </c>
      <c r="S34" s="37" t="str">
        <f t="shared" si="2"/>
        <v>M-6</v>
      </c>
      <c r="T34" s="38" t="str">
        <f t="shared" si="3"/>
        <v>III</v>
      </c>
      <c r="U34" s="39" t="str">
        <f t="shared" si="4"/>
        <v>Mejorable</v>
      </c>
      <c r="V34" s="93"/>
      <c r="W34" s="57" t="str">
        <f>VLOOKUP(H34,PELIGROS!A$2:G$445,6,0)</f>
        <v>ESTRÉS</v>
      </c>
      <c r="X34" s="35" t="s">
        <v>29</v>
      </c>
      <c r="Y34" s="35" t="s">
        <v>29</v>
      </c>
      <c r="Z34" s="35" t="s">
        <v>29</v>
      </c>
      <c r="AA34" s="37" t="s">
        <v>29</v>
      </c>
      <c r="AB34" s="57" t="str">
        <f>VLOOKUP(H34,PELIGROS!A$2:G$445,7,0)</f>
        <v>N/A</v>
      </c>
      <c r="AC34" s="35" t="s">
        <v>1200</v>
      </c>
      <c r="AD34" s="93"/>
    </row>
    <row r="35" spans="1:30" ht="51">
      <c r="A35" s="90"/>
      <c r="B35" s="90"/>
      <c r="C35" s="93"/>
      <c r="D35" s="93"/>
      <c r="E35" s="96"/>
      <c r="F35" s="96"/>
      <c r="G35" s="57" t="str">
        <f>VLOOKUP(H35,PELIGROS!A$1:G$445,2,0)</f>
        <v>Forzadas, Prolongadas</v>
      </c>
      <c r="H35" s="57" t="s">
        <v>37</v>
      </c>
      <c r="I35" s="57" t="s">
        <v>1228</v>
      </c>
      <c r="J35" s="57" t="str">
        <f>VLOOKUP(H35,PELIGROS!A$2:G$445,3,0)</f>
        <v xml:space="preserve">Lesiones osteomusculares, lesiones osteoarticulares
</v>
      </c>
      <c r="K35" s="35" t="s">
        <v>27</v>
      </c>
      <c r="L35" s="57" t="str">
        <f>VLOOKUP(H35,PELIGROS!A$2:G$445,4,0)</f>
        <v>Inspecciones planeadas e inspecciones no planeadas, procedimientos de programas de seguridad y salud en el trabajo</v>
      </c>
      <c r="M35" s="57" t="str">
        <f>VLOOKUP(H35,PELIGROS!A$2:G$445,5,0)</f>
        <v>PVE Biomecánico, programa pausas activas, exámenes periódicos, recomendaciones, control de posturas</v>
      </c>
      <c r="N35" s="35">
        <v>2</v>
      </c>
      <c r="O35" s="36">
        <v>3</v>
      </c>
      <c r="P35" s="36">
        <v>10</v>
      </c>
      <c r="Q35" s="31">
        <f t="shared" si="0"/>
        <v>6</v>
      </c>
      <c r="R35" s="31">
        <f t="shared" si="1"/>
        <v>60</v>
      </c>
      <c r="S35" s="37" t="str">
        <f t="shared" si="2"/>
        <v>M-6</v>
      </c>
      <c r="T35" s="38" t="str">
        <f t="shared" si="3"/>
        <v>III</v>
      </c>
      <c r="U35" s="39" t="str">
        <f t="shared" si="4"/>
        <v>Mejorable</v>
      </c>
      <c r="V35" s="93"/>
      <c r="W35" s="57" t="str">
        <f>VLOOKUP(H35,PELIGROS!A$2:G$445,6,0)</f>
        <v>Enfermedades Osteomusculares</v>
      </c>
      <c r="X35" s="35" t="s">
        <v>29</v>
      </c>
      <c r="Y35" s="35" t="s">
        <v>29</v>
      </c>
      <c r="Z35" s="35" t="s">
        <v>29</v>
      </c>
      <c r="AA35" s="37" t="s">
        <v>29</v>
      </c>
      <c r="AB35" s="57" t="str">
        <f>VLOOKUP(H35,PELIGROS!A$2:G$445,7,0)</f>
        <v>Prevención en lesiones osteomusculares, líderes de pausas activas</v>
      </c>
      <c r="AC35" s="35" t="s">
        <v>1211</v>
      </c>
      <c r="AD35" s="93"/>
    </row>
    <row r="36" spans="1:30" ht="38.25">
      <c r="A36" s="90"/>
      <c r="B36" s="90"/>
      <c r="C36" s="93"/>
      <c r="D36" s="93"/>
      <c r="E36" s="96"/>
      <c r="F36" s="96"/>
      <c r="G36" s="57" t="str">
        <f>VLOOKUP(H36,PELIGROS!A$1:G$445,2,0)</f>
        <v>Movimientos repetitivos, Miembros Superiores</v>
      </c>
      <c r="H36" s="57" t="s">
        <v>1108</v>
      </c>
      <c r="I36" s="57" t="s">
        <v>1228</v>
      </c>
      <c r="J36" s="57" t="str">
        <f>VLOOKUP(H36,PELIGROS!A$2:G$445,3,0)</f>
        <v>Lesiones Musculoesqueléticas</v>
      </c>
      <c r="K36" s="35" t="s">
        <v>27</v>
      </c>
      <c r="L36" s="57" t="str">
        <f>VLOOKUP(H36,PELIGROS!A$2:G$445,4,0)</f>
        <v>N/A</v>
      </c>
      <c r="M36" s="57" t="str">
        <f>VLOOKUP(H36,PELIGROS!A$2:G$445,5,0)</f>
        <v>PVE Biomecánico, programa pausas activas, exámenes periódicos, recomendaciones, control de posturas</v>
      </c>
      <c r="N36" s="35">
        <v>2</v>
      </c>
      <c r="O36" s="36">
        <v>3</v>
      </c>
      <c r="P36" s="36">
        <v>10</v>
      </c>
      <c r="Q36" s="31">
        <f t="shared" si="0"/>
        <v>6</v>
      </c>
      <c r="R36" s="31">
        <f t="shared" si="1"/>
        <v>60</v>
      </c>
      <c r="S36" s="37" t="str">
        <f t="shared" si="2"/>
        <v>M-6</v>
      </c>
      <c r="T36" s="38" t="str">
        <f t="shared" si="3"/>
        <v>III</v>
      </c>
      <c r="U36" s="39" t="str">
        <f t="shared" si="4"/>
        <v>Mejorable</v>
      </c>
      <c r="V36" s="93"/>
      <c r="W36" s="57" t="str">
        <f>VLOOKUP(H36,PELIGROS!A$2:G$445,6,0)</f>
        <v>Enfermedades Musculoesqueléticas</v>
      </c>
      <c r="X36" s="35" t="s">
        <v>29</v>
      </c>
      <c r="Y36" s="35" t="s">
        <v>29</v>
      </c>
      <c r="Z36" s="35" t="s">
        <v>29</v>
      </c>
      <c r="AA36" s="37" t="s">
        <v>29</v>
      </c>
      <c r="AB36" s="57" t="str">
        <f>VLOOKUP(H36,PELIGROS!A$2:G$445,7,0)</f>
        <v>Prevención en lesiones osteomusculares, líderes de pausas activas</v>
      </c>
      <c r="AC36" s="35" t="s">
        <v>1211</v>
      </c>
      <c r="AD36" s="93"/>
    </row>
    <row r="37" spans="1:30" ht="51">
      <c r="A37" s="90"/>
      <c r="B37" s="90"/>
      <c r="C37" s="93"/>
      <c r="D37" s="93"/>
      <c r="E37" s="96"/>
      <c r="F37" s="96"/>
      <c r="G37" s="57" t="str">
        <f>VLOOKUP(H37,PELIGROS!A$1:G$445,2,0)</f>
        <v>Atropellamiento, Envestir</v>
      </c>
      <c r="H37" s="57" t="s">
        <v>1071</v>
      </c>
      <c r="I37" s="57" t="s">
        <v>1229</v>
      </c>
      <c r="J37" s="57" t="str">
        <f>VLOOKUP(H37,PELIGROS!A$2:G$445,3,0)</f>
        <v>Lesiones, pérdidas materiales, muerte</v>
      </c>
      <c r="K37" s="35" t="s">
        <v>27</v>
      </c>
      <c r="L37" s="57" t="str">
        <f>VLOOKUP(H37,PELIGROS!A$2:G$445,4,0)</f>
        <v>Inspecciones planeadas e inspecciones no planeadas, procedimientos de programas de seguridad y salud en el trabajo</v>
      </c>
      <c r="M37" s="57" t="str">
        <f>VLOOKUP(H37,PELIGROS!A$2:G$445,5,0)</f>
        <v>Programa de seguridad vial, señalización</v>
      </c>
      <c r="N37" s="35">
        <v>2</v>
      </c>
      <c r="O37" s="36">
        <v>3</v>
      </c>
      <c r="P37" s="36">
        <v>60</v>
      </c>
      <c r="Q37" s="31">
        <f t="shared" si="0"/>
        <v>6</v>
      </c>
      <c r="R37" s="31">
        <f t="shared" si="1"/>
        <v>360</v>
      </c>
      <c r="S37" s="37" t="str">
        <f t="shared" si="2"/>
        <v>M-6</v>
      </c>
      <c r="T37" s="38" t="str">
        <f t="shared" si="3"/>
        <v>II</v>
      </c>
      <c r="U37" s="39" t="str">
        <f t="shared" si="4"/>
        <v>No Aceptable o Aceptable Con Control Especifico</v>
      </c>
      <c r="V37" s="93"/>
      <c r="W37" s="57" t="str">
        <f>VLOOKUP(H37,PELIGROS!A$2:G$445,6,0)</f>
        <v>Muerte</v>
      </c>
      <c r="X37" s="35" t="s">
        <v>29</v>
      </c>
      <c r="Y37" s="35" t="s">
        <v>29</v>
      </c>
      <c r="Z37" s="35" t="s">
        <v>29</v>
      </c>
      <c r="AA37" s="37" t="s">
        <v>29</v>
      </c>
      <c r="AB37" s="57" t="str">
        <f>VLOOKUP(H37,PELIGROS!A$2:G$445,7,0)</f>
        <v>Seguridad vial y manejo defensivo, aseguramiento de áreas de trabajo</v>
      </c>
      <c r="AC37" s="35" t="s">
        <v>29</v>
      </c>
      <c r="AD37" s="93"/>
    </row>
    <row r="38" spans="1:30" ht="63.75" customHeight="1">
      <c r="A38" s="90"/>
      <c r="B38" s="90"/>
      <c r="C38" s="93"/>
      <c r="D38" s="93"/>
      <c r="E38" s="96"/>
      <c r="F38" s="96"/>
      <c r="G38" s="57" t="str">
        <f>VLOOKUP(H38,PELIGROS!A$1:G$445,2,0)</f>
        <v>Atraco, golpiza, atentados y secuestrados</v>
      </c>
      <c r="H38" s="57" t="s">
        <v>51</v>
      </c>
      <c r="I38" s="57" t="s">
        <v>1229</v>
      </c>
      <c r="J38" s="57" t="str">
        <f>VLOOKUP(H38,PELIGROS!A$2:G$445,3,0)</f>
        <v>Estrés, golpes, Secuestros</v>
      </c>
      <c r="K38" s="35" t="s">
        <v>27</v>
      </c>
      <c r="L38" s="57" t="str">
        <f>VLOOKUP(H38,PELIGROS!A$2:G$445,4,0)</f>
        <v>Inspecciones planeadas e inspecciones no planeadas, procedimientos de programas de seguridad y salud en el trabajo</v>
      </c>
      <c r="M38" s="57" t="str">
        <f>VLOOKUP(H38,PELIGROS!A$2:G$445,5,0)</f>
        <v xml:space="preserve">Uniformes Corporativos, Chaquetas corporativas, Carnetización
</v>
      </c>
      <c r="N38" s="35">
        <v>2</v>
      </c>
      <c r="O38" s="36">
        <v>3</v>
      </c>
      <c r="P38" s="36">
        <v>60</v>
      </c>
      <c r="Q38" s="31">
        <f t="shared" si="0"/>
        <v>6</v>
      </c>
      <c r="R38" s="31">
        <f t="shared" si="1"/>
        <v>360</v>
      </c>
      <c r="S38" s="37" t="str">
        <f t="shared" si="2"/>
        <v>M-6</v>
      </c>
      <c r="T38" s="38" t="str">
        <f t="shared" si="3"/>
        <v>II</v>
      </c>
      <c r="U38" s="39" t="str">
        <f t="shared" si="4"/>
        <v>No Aceptable o Aceptable Con Control Especifico</v>
      </c>
      <c r="V38" s="93"/>
      <c r="W38" s="57" t="str">
        <f>VLOOKUP(H38,PELIGROS!A$2:G$445,6,0)</f>
        <v>Secuestros</v>
      </c>
      <c r="X38" s="35" t="s">
        <v>29</v>
      </c>
      <c r="Y38" s="35" t="s">
        <v>29</v>
      </c>
      <c r="Z38" s="35" t="s">
        <v>29</v>
      </c>
      <c r="AA38" s="37" t="s">
        <v>29</v>
      </c>
      <c r="AB38" s="57" t="str">
        <f>VLOOKUP(H38,PELIGROS!A$2:G$445,7,0)</f>
        <v>N/A</v>
      </c>
      <c r="AC38" s="35" t="s">
        <v>1212</v>
      </c>
      <c r="AD38" s="93"/>
    </row>
    <row r="39" spans="1:30" ht="51">
      <c r="A39" s="90"/>
      <c r="B39" s="90"/>
      <c r="C39" s="94"/>
      <c r="D39" s="94"/>
      <c r="E39" s="97"/>
      <c r="F39" s="97"/>
      <c r="G39" s="57" t="str">
        <f>VLOOKUP(H39,PELIGROS!A$1:G$445,2,0)</f>
        <v>SISMOS, INCENDIOS, INUNDACIONES, TERREMOTOS, VENDAVALES, DERRUMBE</v>
      </c>
      <c r="H39" s="57" t="s">
        <v>55</v>
      </c>
      <c r="I39" s="57" t="s">
        <v>1230</v>
      </c>
      <c r="J39" s="57" t="str">
        <f>VLOOKUP(H39,PELIGROS!A$2:G$445,3,0)</f>
        <v>SISMOS, INCENDIOS, INUNDACIONES, TERREMOTOS, VENDAVALES</v>
      </c>
      <c r="K39" s="35" t="s">
        <v>27</v>
      </c>
      <c r="L39" s="57" t="str">
        <f>VLOOKUP(H39,PELIGROS!A$2:G$445,4,0)</f>
        <v>Inspecciones planeadas e inspecciones no planeadas, procedimientos de programas de seguridad y salud en el trabajo</v>
      </c>
      <c r="M39" s="57" t="str">
        <f>VLOOKUP(H39,PELIGROS!A$2:G$445,5,0)</f>
        <v>BRIGADAS DE EMERGENCIAS</v>
      </c>
      <c r="N39" s="35">
        <v>2</v>
      </c>
      <c r="O39" s="36">
        <v>1</v>
      </c>
      <c r="P39" s="36">
        <v>100</v>
      </c>
      <c r="Q39" s="31">
        <f t="shared" si="0"/>
        <v>2</v>
      </c>
      <c r="R39" s="31">
        <f t="shared" si="1"/>
        <v>200</v>
      </c>
      <c r="S39" s="37" t="str">
        <f t="shared" si="2"/>
        <v>B-2</v>
      </c>
      <c r="T39" s="38" t="str">
        <f t="shared" si="3"/>
        <v>II</v>
      </c>
      <c r="U39" s="39" t="str">
        <f t="shared" si="4"/>
        <v>No Aceptable o Aceptable Con Control Especifico</v>
      </c>
      <c r="V39" s="94"/>
      <c r="W39" s="57" t="str">
        <f>VLOOKUP(H39,PELIGROS!A$2:G$445,6,0)</f>
        <v>MUERTE</v>
      </c>
      <c r="X39" s="35" t="s">
        <v>29</v>
      </c>
      <c r="Y39" s="35" t="s">
        <v>29</v>
      </c>
      <c r="Z39" s="35" t="s">
        <v>29</v>
      </c>
      <c r="AA39" s="37" t="s">
        <v>29</v>
      </c>
      <c r="AB39" s="57" t="str">
        <f>VLOOKUP(H39,PELIGROS!A$2:G$445,7,0)</f>
        <v>ENTRENAMIENTO DE LA BRIGADA; DIVULGACIÓN DE PLAN DE EMERGENCIA</v>
      </c>
      <c r="AC39" s="35" t="s">
        <v>1198</v>
      </c>
      <c r="AD39" s="94"/>
    </row>
    <row r="40" spans="1:30" ht="51" customHeight="1">
      <c r="A40" s="90"/>
      <c r="B40" s="90"/>
      <c r="C40" s="98" t="s">
        <v>1214</v>
      </c>
      <c r="D40" s="98" t="s">
        <v>1215</v>
      </c>
      <c r="E40" s="101" t="s">
        <v>1032</v>
      </c>
      <c r="F40" s="101" t="s">
        <v>1196</v>
      </c>
      <c r="G40" s="58" t="str">
        <f>VLOOKUP(H40,PELIGROS!A$1:G$445,2,0)</f>
        <v>INFRAROJA, ULTRAVIOLETA, VISIBLE, RADIOFRECUENCIA, MICROONDAS, LASER</v>
      </c>
      <c r="H40" s="58" t="s">
        <v>60</v>
      </c>
      <c r="I40" s="58" t="s">
        <v>1225</v>
      </c>
      <c r="J40" s="58" t="str">
        <f>VLOOKUP(H40,PELIGROS!A$2:G$445,3,0)</f>
        <v>CÁNCER, LESIONES DÉRMICAS Y OCULARES</v>
      </c>
      <c r="K40" s="40" t="s">
        <v>27</v>
      </c>
      <c r="L40" s="58" t="str">
        <f>VLOOKUP(H40,PELIGROS!A$2:G$445,4,0)</f>
        <v>Inspecciones planeadas e inspecciones no planeadas, procedimientos de programas de seguridad y salud en el trabajo</v>
      </c>
      <c r="M40" s="58" t="str">
        <f>VLOOKUP(H40,PELIGROS!A$2:G$445,5,0)</f>
        <v>PROGRAMA BLOQUEADOR SOLAR</v>
      </c>
      <c r="N40" s="40">
        <v>2</v>
      </c>
      <c r="O40" s="41">
        <v>3</v>
      </c>
      <c r="P40" s="41">
        <v>10</v>
      </c>
      <c r="Q40" s="32">
        <f t="shared" si="0"/>
        <v>6</v>
      </c>
      <c r="R40" s="32">
        <f t="shared" si="1"/>
        <v>60</v>
      </c>
      <c r="S40" s="42" t="str">
        <f t="shared" si="2"/>
        <v>M-6</v>
      </c>
      <c r="T40" s="43" t="str">
        <f t="shared" si="3"/>
        <v>III</v>
      </c>
      <c r="U40" s="44" t="str">
        <f t="shared" si="4"/>
        <v>Mejorable</v>
      </c>
      <c r="V40" s="98">
        <v>1</v>
      </c>
      <c r="W40" s="58" t="str">
        <f>VLOOKUP(H40,PELIGROS!A$2:G$445,6,0)</f>
        <v>CÁNCER</v>
      </c>
      <c r="X40" s="40" t="s">
        <v>29</v>
      </c>
      <c r="Y40" s="40" t="s">
        <v>29</v>
      </c>
      <c r="Z40" s="40" t="s">
        <v>29</v>
      </c>
      <c r="AA40" s="42" t="s">
        <v>29</v>
      </c>
      <c r="AB40" s="58" t="str">
        <f>VLOOKUP(H40,PELIGROS!A$2:G$445,7,0)</f>
        <v>N/A</v>
      </c>
      <c r="AC40" s="40" t="s">
        <v>1208</v>
      </c>
      <c r="AD40" s="98" t="s">
        <v>1197</v>
      </c>
    </row>
    <row r="41" spans="1:30" ht="51">
      <c r="A41" s="90"/>
      <c r="B41" s="90"/>
      <c r="C41" s="99"/>
      <c r="D41" s="99"/>
      <c r="E41" s="102"/>
      <c r="F41" s="102"/>
      <c r="G41" s="58" t="str">
        <f>VLOOKUP(H41,PELIGROS!A$1:G$445,2,0)</f>
        <v>MAQUINARIA O EQUIPO</v>
      </c>
      <c r="H41" s="58" t="s">
        <v>148</v>
      </c>
      <c r="I41" s="58" t="s">
        <v>1225</v>
      </c>
      <c r="J41" s="58" t="str">
        <f>VLOOKUP(H41,PELIGROS!A$2:G$445,3,0)</f>
        <v>SORDERA, ESTRÉS, HIPOACUSIA, CEFALA,IRRITABILIDAD</v>
      </c>
      <c r="K41" s="40" t="s">
        <v>27</v>
      </c>
      <c r="L41" s="58" t="str">
        <f>VLOOKUP(H41,PELIGROS!A$2:G$445,4,0)</f>
        <v>Inspecciones planeadas e inspecciones no planeadas, procedimientos de programas de seguridad y salud en el trabajo</v>
      </c>
      <c r="M41" s="58" t="str">
        <f>VLOOKUP(H41,PELIGROS!A$2:G$445,5,0)</f>
        <v>PVE RUIDO</v>
      </c>
      <c r="N41" s="40">
        <v>2</v>
      </c>
      <c r="O41" s="41">
        <v>2</v>
      </c>
      <c r="P41" s="41">
        <v>10</v>
      </c>
      <c r="Q41" s="32">
        <f t="shared" si="0"/>
        <v>4</v>
      </c>
      <c r="R41" s="32">
        <f t="shared" si="1"/>
        <v>40</v>
      </c>
      <c r="S41" s="42" t="str">
        <f t="shared" si="2"/>
        <v>B-4</v>
      </c>
      <c r="T41" s="43" t="str">
        <f t="shared" si="3"/>
        <v>III</v>
      </c>
      <c r="U41" s="44" t="str">
        <f t="shared" si="4"/>
        <v>Mejorable</v>
      </c>
      <c r="V41" s="99"/>
      <c r="W41" s="58" t="str">
        <f>VLOOKUP(H41,PELIGROS!A$2:G$445,6,0)</f>
        <v>SORDERA</v>
      </c>
      <c r="X41" s="40" t="s">
        <v>29</v>
      </c>
      <c r="Y41" s="40" t="s">
        <v>29</v>
      </c>
      <c r="Z41" s="40" t="s">
        <v>29</v>
      </c>
      <c r="AA41" s="42" t="s">
        <v>29</v>
      </c>
      <c r="AB41" s="58" t="str">
        <f>VLOOKUP(H41,PELIGROS!A$2:G$445,7,0)</f>
        <v>USO DE EPP</v>
      </c>
      <c r="AC41" s="40" t="s">
        <v>29</v>
      </c>
      <c r="AD41" s="99"/>
    </row>
    <row r="42" spans="1:30" ht="51">
      <c r="A42" s="90"/>
      <c r="B42" s="90"/>
      <c r="C42" s="99"/>
      <c r="D42" s="99"/>
      <c r="E42" s="102"/>
      <c r="F42" s="102"/>
      <c r="G42" s="58" t="str">
        <f>VLOOKUP(H42,PELIGROS!A$1:G$445,2,0)</f>
        <v>GASES Y VAPORES</v>
      </c>
      <c r="H42" s="58" t="s">
        <v>1105</v>
      </c>
      <c r="I42" s="58" t="s">
        <v>1226</v>
      </c>
      <c r="J42" s="58" t="str">
        <f>VLOOKUP(H42,PELIGROS!A$2:G$445,3,0)</f>
        <v xml:space="preserve"> LESIONES EN LA PIEL, IRRITACIÓN EN VÍAS  RESPIRATORIAS, MUERTE</v>
      </c>
      <c r="K42" s="40" t="s">
        <v>27</v>
      </c>
      <c r="L42" s="58" t="str">
        <f>VLOOKUP(H42,PELIGROS!A$2:G$445,4,0)</f>
        <v>Inspecciones planeadas e inspecciones no planeadas, procedimientos de programas de seguridad y salud en el trabajo</v>
      </c>
      <c r="M42" s="58" t="str">
        <f>VLOOKUP(H42,PELIGROS!A$2:G$445,5,0)</f>
        <v>EPP TAPABOCAS, CARETAS CON FILTROS</v>
      </c>
      <c r="N42" s="40">
        <v>2</v>
      </c>
      <c r="O42" s="41">
        <v>2</v>
      </c>
      <c r="P42" s="41">
        <v>10</v>
      </c>
      <c r="Q42" s="32">
        <f t="shared" si="0"/>
        <v>4</v>
      </c>
      <c r="R42" s="32">
        <f t="shared" si="1"/>
        <v>40</v>
      </c>
      <c r="S42" s="42" t="str">
        <f t="shared" si="2"/>
        <v>B-4</v>
      </c>
      <c r="T42" s="43" t="str">
        <f t="shared" si="3"/>
        <v>III</v>
      </c>
      <c r="U42" s="44" t="str">
        <f t="shared" si="4"/>
        <v>Mejorable</v>
      </c>
      <c r="V42" s="99"/>
      <c r="W42" s="58" t="str">
        <f>VLOOKUP(H42,PELIGROS!A$2:G$445,6,0)</f>
        <v xml:space="preserve"> MUERTE</v>
      </c>
      <c r="X42" s="40" t="s">
        <v>29</v>
      </c>
      <c r="Y42" s="40" t="s">
        <v>29</v>
      </c>
      <c r="Z42" s="40" t="s">
        <v>29</v>
      </c>
      <c r="AA42" s="42" t="s">
        <v>29</v>
      </c>
      <c r="AB42" s="58" t="str">
        <f>VLOOKUP(H42,PELIGROS!A$2:G$445,7,0)</f>
        <v>USO Y MANEJO ADECUADO DE E.P.P.</v>
      </c>
      <c r="AC42" s="40" t="s">
        <v>29</v>
      </c>
      <c r="AD42" s="99"/>
    </row>
    <row r="43" spans="1:30" ht="51">
      <c r="A43" s="90"/>
      <c r="B43" s="90"/>
      <c r="C43" s="99"/>
      <c r="D43" s="99"/>
      <c r="E43" s="102"/>
      <c r="F43" s="102"/>
      <c r="G43" s="58" t="str">
        <f>VLOOKUP(H43,PELIGROS!A$1:G$445,2,0)</f>
        <v>MATERIAL PARTICULADO</v>
      </c>
      <c r="H43" s="58" t="s">
        <v>251</v>
      </c>
      <c r="I43" s="58" t="s">
        <v>1226</v>
      </c>
      <c r="J43" s="58" t="str">
        <f>VLOOKUP(H43,PELIGROS!A$2:G$445,3,0)</f>
        <v>NEUMOCONIOSIS, BRONQUITIS, ASMA, SILICOSIS</v>
      </c>
      <c r="K43" s="40" t="s">
        <v>27</v>
      </c>
      <c r="L43" s="58" t="str">
        <f>VLOOKUP(H43,PELIGROS!A$2:G$445,4,0)</f>
        <v>Inspecciones planeadas e inspecciones no planeadas, procedimientos de programas de seguridad y salud en el trabajo</v>
      </c>
      <c r="M43" s="58" t="str">
        <f>VLOOKUP(H43,PELIGROS!A$2:G$445,5,0)</f>
        <v>EPP MASCARILLAS Y FILTROS</v>
      </c>
      <c r="N43" s="40">
        <v>2</v>
      </c>
      <c r="O43" s="41">
        <v>3</v>
      </c>
      <c r="P43" s="41">
        <v>25</v>
      </c>
      <c r="Q43" s="32">
        <f t="shared" si="0"/>
        <v>6</v>
      </c>
      <c r="R43" s="32">
        <f t="shared" si="1"/>
        <v>150</v>
      </c>
      <c r="S43" s="42" t="str">
        <f t="shared" si="2"/>
        <v>M-6</v>
      </c>
      <c r="T43" s="43" t="str">
        <f t="shared" si="3"/>
        <v>II</v>
      </c>
      <c r="U43" s="44" t="str">
        <f t="shared" si="4"/>
        <v>No Aceptable o Aceptable Con Control Especifico</v>
      </c>
      <c r="V43" s="99"/>
      <c r="W43" s="58" t="str">
        <f>VLOOKUP(H43,PELIGROS!A$2:G$445,6,0)</f>
        <v>NEUMOCONIOSIS</v>
      </c>
      <c r="X43" s="40" t="s">
        <v>29</v>
      </c>
      <c r="Y43" s="40" t="s">
        <v>29</v>
      </c>
      <c r="Z43" s="40" t="s">
        <v>29</v>
      </c>
      <c r="AA43" s="42" t="s">
        <v>29</v>
      </c>
      <c r="AB43" s="58" t="str">
        <f>VLOOKUP(H43,PELIGROS!A$2:G$445,7,0)</f>
        <v>USO Y MANEJO DE LOS EPP</v>
      </c>
      <c r="AC43" s="40" t="s">
        <v>29</v>
      </c>
      <c r="AD43" s="99"/>
    </row>
    <row r="44" spans="1:30" ht="63.75">
      <c r="A44" s="90"/>
      <c r="B44" s="90"/>
      <c r="C44" s="99"/>
      <c r="D44" s="99"/>
      <c r="E44" s="102"/>
      <c r="F44" s="102"/>
      <c r="G44" s="58" t="str">
        <f>VLOOKUP(H44,PELIGROS!A$1:G$445,2,0)</f>
        <v>ATENCIÓN AL PÚBLICO</v>
      </c>
      <c r="H44" s="58" t="s">
        <v>429</v>
      </c>
      <c r="I44" s="58" t="s">
        <v>1227</v>
      </c>
      <c r="J44" s="58" t="str">
        <f>VLOOKUP(H44,PELIGROS!A$2:G$445,3,0)</f>
        <v>ESTRÉS, ENFERMEDADES DIGESTIVAS, IRRITABILIDAD, TRANSTORNOS DEL SUEÑO</v>
      </c>
      <c r="K44" s="40" t="s">
        <v>27</v>
      </c>
      <c r="L44" s="58" t="str">
        <f>VLOOKUP(H44,PELIGROS!A$2:G$445,4,0)</f>
        <v>N/A</v>
      </c>
      <c r="M44" s="58" t="str">
        <f>VLOOKUP(H44,PELIGROS!A$2:G$445,5,0)</f>
        <v>PVE PSICOSOCIAL</v>
      </c>
      <c r="N44" s="40">
        <v>2</v>
      </c>
      <c r="O44" s="41">
        <v>2</v>
      </c>
      <c r="P44" s="41">
        <v>10</v>
      </c>
      <c r="Q44" s="32">
        <f t="shared" ref="Q44:Q76" si="6">N44*O44</f>
        <v>4</v>
      </c>
      <c r="R44" s="32">
        <f t="shared" ref="R44:R76" si="7">P44*Q44</f>
        <v>40</v>
      </c>
      <c r="S44" s="42" t="str">
        <f t="shared" ref="S44:S76" si="8">IF(Q44=40,"MA-40",IF(Q44=30,"MA-30",IF(Q44=20,"A-20",IF(Q44=10,"A-10",IF(Q44=24,"MA-24",IF(Q44=18,"A-18",IF(Q44=12,"A-12",IF(Q44=6,"M-6",IF(Q44=8,"M-8",IF(Q44=6,"M-6",IF(Q44=4,"B-4",IF(Q44=2,"B-2",))))))))))))</f>
        <v>B-4</v>
      </c>
      <c r="T44" s="43" t="str">
        <f t="shared" ref="T44:T76" si="9">IF(R44&lt;=20,"IV",IF(R44&lt;=120,"III",IF(R44&lt;=500,"II",IF(R44&lt;=4000,"I"))))</f>
        <v>III</v>
      </c>
      <c r="U44" s="44" t="str">
        <f t="shared" ref="U44:U76" si="10">IF(T44=0,"",IF(T44="IV","Aceptable",IF(T44="III","Mejorable",IF(T44="II","No Aceptable o Aceptable Con Control Especifico",IF(T44="I","No Aceptable","")))))</f>
        <v>Mejorable</v>
      </c>
      <c r="V44" s="99"/>
      <c r="W44" s="58" t="str">
        <f>VLOOKUP(H44,PELIGROS!A$2:G$445,6,0)</f>
        <v>ESTRÉS</v>
      </c>
      <c r="X44" s="40" t="s">
        <v>29</v>
      </c>
      <c r="Y44" s="40" t="s">
        <v>29</v>
      </c>
      <c r="Z44" s="40" t="s">
        <v>29</v>
      </c>
      <c r="AA44" s="42" t="s">
        <v>29</v>
      </c>
      <c r="AB44" s="58" t="str">
        <f>VLOOKUP(H44,PELIGROS!A$2:G$445,7,0)</f>
        <v>RESOLUCIÓN DE CONFLICTOS; COMUNICACIÓN ASERTIVA; SERVICIO AL CLIENTE</v>
      </c>
      <c r="AC44" s="40" t="s">
        <v>1200</v>
      </c>
      <c r="AD44" s="99"/>
    </row>
    <row r="45" spans="1:30" ht="63.75">
      <c r="A45" s="90"/>
      <c r="B45" s="90"/>
      <c r="C45" s="99"/>
      <c r="D45" s="99"/>
      <c r="E45" s="102"/>
      <c r="F45" s="102"/>
      <c r="G45" s="58" t="str">
        <f>VLOOKUP(H45,PELIGROS!A$1:G$445,2,0)</f>
        <v>NATURALEZA DE LA TAREA</v>
      </c>
      <c r="H45" s="58" t="s">
        <v>69</v>
      </c>
      <c r="I45" s="58" t="s">
        <v>1227</v>
      </c>
      <c r="J45" s="58" t="str">
        <f>VLOOKUP(H45,PELIGROS!A$2:G$445,3,0)</f>
        <v>ESTRÉS,  TRANSTORNOS DEL SUEÑO</v>
      </c>
      <c r="K45" s="40" t="s">
        <v>27</v>
      </c>
      <c r="L45" s="58" t="str">
        <f>VLOOKUP(H45,PELIGROS!A$2:G$445,4,0)</f>
        <v>N/A</v>
      </c>
      <c r="M45" s="58" t="str">
        <f>VLOOKUP(H45,PELIGROS!A$2:G$445,5,0)</f>
        <v>PVE PSICOSOCIAL</v>
      </c>
      <c r="N45" s="40">
        <v>2</v>
      </c>
      <c r="O45" s="41">
        <v>2</v>
      </c>
      <c r="P45" s="41">
        <v>10</v>
      </c>
      <c r="Q45" s="32">
        <f t="shared" si="6"/>
        <v>4</v>
      </c>
      <c r="R45" s="32">
        <f t="shared" si="7"/>
        <v>40</v>
      </c>
      <c r="S45" s="42" t="str">
        <f t="shared" si="8"/>
        <v>B-4</v>
      </c>
      <c r="T45" s="43" t="str">
        <f t="shared" si="9"/>
        <v>III</v>
      </c>
      <c r="U45" s="44" t="str">
        <f t="shared" si="10"/>
        <v>Mejorable</v>
      </c>
      <c r="V45" s="99"/>
      <c r="W45" s="58" t="str">
        <f>VLOOKUP(H45,PELIGROS!A$2:G$445,6,0)</f>
        <v>ESTRÉS</v>
      </c>
      <c r="X45" s="40" t="s">
        <v>29</v>
      </c>
      <c r="Y45" s="40" t="s">
        <v>29</v>
      </c>
      <c r="Z45" s="40" t="s">
        <v>29</v>
      </c>
      <c r="AA45" s="42" t="s">
        <v>29</v>
      </c>
      <c r="AB45" s="58" t="str">
        <f>VLOOKUP(H45,PELIGROS!A$2:G$445,7,0)</f>
        <v>N/A</v>
      </c>
      <c r="AC45" s="40" t="s">
        <v>1200</v>
      </c>
      <c r="AD45" s="99"/>
    </row>
    <row r="46" spans="1:30" ht="51">
      <c r="A46" s="90"/>
      <c r="B46" s="90"/>
      <c r="C46" s="99"/>
      <c r="D46" s="99"/>
      <c r="E46" s="102"/>
      <c r="F46" s="102"/>
      <c r="G46" s="58" t="str">
        <f>VLOOKUP(H46,PELIGROS!A$1:G$445,2,0)</f>
        <v>Forzadas, Prolongadas</v>
      </c>
      <c r="H46" s="58" t="s">
        <v>37</v>
      </c>
      <c r="I46" s="58" t="s">
        <v>1228</v>
      </c>
      <c r="J46" s="58" t="str">
        <f>VLOOKUP(H46,PELIGROS!A$2:G$445,3,0)</f>
        <v xml:space="preserve">Lesiones osteomusculares, lesiones osteoarticulares
</v>
      </c>
      <c r="K46" s="40" t="s">
        <v>27</v>
      </c>
      <c r="L46" s="58" t="str">
        <f>VLOOKUP(H46,PELIGROS!A$2:G$445,4,0)</f>
        <v>Inspecciones planeadas e inspecciones no planeadas, procedimientos de programas de seguridad y salud en el trabajo</v>
      </c>
      <c r="M46" s="58" t="str">
        <f>VLOOKUP(H46,PELIGROS!A$2:G$445,5,0)</f>
        <v>PVE Biomecánico, programa pausas activas, exámenes periódicos, recomendaciones, control de posturas</v>
      </c>
      <c r="N46" s="40">
        <v>2</v>
      </c>
      <c r="O46" s="41">
        <v>3</v>
      </c>
      <c r="P46" s="41">
        <v>10</v>
      </c>
      <c r="Q46" s="32">
        <f t="shared" si="6"/>
        <v>6</v>
      </c>
      <c r="R46" s="32">
        <f t="shared" si="7"/>
        <v>60</v>
      </c>
      <c r="S46" s="42" t="str">
        <f t="shared" si="8"/>
        <v>M-6</v>
      </c>
      <c r="T46" s="43" t="str">
        <f t="shared" si="9"/>
        <v>III</v>
      </c>
      <c r="U46" s="44" t="str">
        <f t="shared" si="10"/>
        <v>Mejorable</v>
      </c>
      <c r="V46" s="99"/>
      <c r="W46" s="58" t="str">
        <f>VLOOKUP(H46,PELIGROS!A$2:G$445,6,0)</f>
        <v>Enfermedades Osteomusculares</v>
      </c>
      <c r="X46" s="40" t="s">
        <v>29</v>
      </c>
      <c r="Y46" s="40" t="s">
        <v>29</v>
      </c>
      <c r="Z46" s="40" t="s">
        <v>29</v>
      </c>
      <c r="AA46" s="42" t="s">
        <v>29</v>
      </c>
      <c r="AB46" s="58" t="str">
        <f>VLOOKUP(H46,PELIGROS!A$2:G$445,7,0)</f>
        <v>Prevención en lesiones osteomusculares, líderes de pausas activas</v>
      </c>
      <c r="AC46" s="40" t="s">
        <v>1211</v>
      </c>
      <c r="AD46" s="99"/>
    </row>
    <row r="47" spans="1:30" ht="38.25">
      <c r="A47" s="90"/>
      <c r="B47" s="90"/>
      <c r="C47" s="99"/>
      <c r="D47" s="99"/>
      <c r="E47" s="102"/>
      <c r="F47" s="102"/>
      <c r="G47" s="58" t="str">
        <f>VLOOKUP(H47,PELIGROS!A$1:G$445,2,0)</f>
        <v>Movimientos repetitivos, Miembros Superiores</v>
      </c>
      <c r="H47" s="58" t="s">
        <v>1108</v>
      </c>
      <c r="I47" s="58" t="s">
        <v>1228</v>
      </c>
      <c r="J47" s="58" t="str">
        <f>VLOOKUP(H47,PELIGROS!A$2:G$445,3,0)</f>
        <v>Lesiones Musculoesqueléticas</v>
      </c>
      <c r="K47" s="40" t="s">
        <v>27</v>
      </c>
      <c r="L47" s="58" t="str">
        <f>VLOOKUP(H47,PELIGROS!A$2:G$445,4,0)</f>
        <v>N/A</v>
      </c>
      <c r="M47" s="58" t="str">
        <f>VLOOKUP(H47,PELIGROS!A$2:G$445,5,0)</f>
        <v>PVE Biomecánico, programa pausas activas, exámenes periódicos, recomendaciones, control de posturas</v>
      </c>
      <c r="N47" s="40">
        <v>2</v>
      </c>
      <c r="O47" s="41">
        <v>2</v>
      </c>
      <c r="P47" s="41">
        <v>10</v>
      </c>
      <c r="Q47" s="32">
        <f t="shared" si="6"/>
        <v>4</v>
      </c>
      <c r="R47" s="32">
        <f t="shared" si="7"/>
        <v>40</v>
      </c>
      <c r="S47" s="42" t="str">
        <f t="shared" si="8"/>
        <v>B-4</v>
      </c>
      <c r="T47" s="43" t="str">
        <f t="shared" si="9"/>
        <v>III</v>
      </c>
      <c r="U47" s="44" t="str">
        <f t="shared" si="10"/>
        <v>Mejorable</v>
      </c>
      <c r="V47" s="99"/>
      <c r="W47" s="58" t="str">
        <f>VLOOKUP(H47,PELIGROS!A$2:G$445,6,0)</f>
        <v>Enfermedades Musculoesqueléticas</v>
      </c>
      <c r="X47" s="40" t="s">
        <v>29</v>
      </c>
      <c r="Y47" s="40" t="s">
        <v>29</v>
      </c>
      <c r="Z47" s="40" t="s">
        <v>29</v>
      </c>
      <c r="AA47" s="42" t="s">
        <v>29</v>
      </c>
      <c r="AB47" s="58" t="str">
        <f>VLOOKUP(H47,PELIGROS!A$2:G$445,7,0)</f>
        <v>Prevención en lesiones osteomusculares, líderes de pausas activas</v>
      </c>
      <c r="AC47" s="40" t="s">
        <v>1211</v>
      </c>
      <c r="AD47" s="99"/>
    </row>
    <row r="48" spans="1:30" ht="51">
      <c r="A48" s="90"/>
      <c r="B48" s="90"/>
      <c r="C48" s="99"/>
      <c r="D48" s="99"/>
      <c r="E48" s="102"/>
      <c r="F48" s="102"/>
      <c r="G48" s="58" t="str">
        <f>VLOOKUP(H48,PELIGROS!A$1:G$445,2,0)</f>
        <v>Atropellamiento, Envestir</v>
      </c>
      <c r="H48" s="58" t="s">
        <v>1071</v>
      </c>
      <c r="I48" s="58" t="s">
        <v>1229</v>
      </c>
      <c r="J48" s="58" t="str">
        <f>VLOOKUP(H48,PELIGROS!A$2:G$445,3,0)</f>
        <v>Lesiones, pérdidas materiales, muerte</v>
      </c>
      <c r="K48" s="40" t="s">
        <v>27</v>
      </c>
      <c r="L48" s="58" t="str">
        <f>VLOOKUP(H48,PELIGROS!A$2:G$445,4,0)</f>
        <v>Inspecciones planeadas e inspecciones no planeadas, procedimientos de programas de seguridad y salud en el trabajo</v>
      </c>
      <c r="M48" s="58" t="str">
        <f>VLOOKUP(H48,PELIGROS!A$2:G$445,5,0)</f>
        <v>Programa de seguridad vial, señalización</v>
      </c>
      <c r="N48" s="40">
        <v>2</v>
      </c>
      <c r="O48" s="41">
        <v>3</v>
      </c>
      <c r="P48" s="41">
        <v>25</v>
      </c>
      <c r="Q48" s="32">
        <f t="shared" si="6"/>
        <v>6</v>
      </c>
      <c r="R48" s="32">
        <f t="shared" si="7"/>
        <v>150</v>
      </c>
      <c r="S48" s="42" t="str">
        <f t="shared" si="8"/>
        <v>M-6</v>
      </c>
      <c r="T48" s="43" t="str">
        <f t="shared" si="9"/>
        <v>II</v>
      </c>
      <c r="U48" s="44" t="str">
        <f t="shared" si="10"/>
        <v>No Aceptable o Aceptable Con Control Especifico</v>
      </c>
      <c r="V48" s="99"/>
      <c r="W48" s="58" t="str">
        <f>VLOOKUP(H48,PELIGROS!A$2:G$445,6,0)</f>
        <v>Muerte</v>
      </c>
      <c r="X48" s="40" t="s">
        <v>29</v>
      </c>
      <c r="Y48" s="40" t="s">
        <v>29</v>
      </c>
      <c r="Z48" s="40" t="s">
        <v>29</v>
      </c>
      <c r="AA48" s="42" t="s">
        <v>29</v>
      </c>
      <c r="AB48" s="58" t="str">
        <f>VLOOKUP(H48,PELIGROS!A$2:G$445,7,0)</f>
        <v>Seguridad vial y manejo defensivo, aseguramiento de áreas de trabajo</v>
      </c>
      <c r="AC48" s="40" t="s">
        <v>29</v>
      </c>
      <c r="AD48" s="99"/>
    </row>
    <row r="49" spans="1:30" ht="63.75">
      <c r="A49" s="90"/>
      <c r="B49" s="90"/>
      <c r="C49" s="99"/>
      <c r="D49" s="99"/>
      <c r="E49" s="102"/>
      <c r="F49" s="102"/>
      <c r="G49" s="58" t="str">
        <f>VLOOKUP(H49,PELIGROS!A$1:G$445,2,0)</f>
        <v>Ingreso a pozos, Red de acueducto o excavaciones</v>
      </c>
      <c r="H49" s="58" t="s">
        <v>552</v>
      </c>
      <c r="I49" s="58" t="s">
        <v>1229</v>
      </c>
      <c r="J49" s="58" t="str">
        <f>VLOOKUP(H49,PELIGROS!A$2:G$445,3,0)</f>
        <v>Intoxicación, asfixia, daños vías respiratorias, muerte</v>
      </c>
      <c r="K49" s="40" t="s">
        <v>27</v>
      </c>
      <c r="L49" s="58" t="str">
        <f>VLOOKUP(H49,PELIGROS!A$2:G$445,4,0)</f>
        <v>Inspecciones planeadas e inspecciones no planeadas, procedimientos de programas de seguridad y salud en el trabajo</v>
      </c>
      <c r="M49" s="58" t="str">
        <f>VLOOKUP(H49,PELIGROS!A$2:G$445,5,0)</f>
        <v>E.P.P. Colectivos, Trípode</v>
      </c>
      <c r="N49" s="40">
        <v>2</v>
      </c>
      <c r="O49" s="41">
        <v>1</v>
      </c>
      <c r="P49" s="41">
        <v>100</v>
      </c>
      <c r="Q49" s="32">
        <f t="shared" si="6"/>
        <v>2</v>
      </c>
      <c r="R49" s="32">
        <f t="shared" si="7"/>
        <v>200</v>
      </c>
      <c r="S49" s="42" t="str">
        <f t="shared" si="8"/>
        <v>B-2</v>
      </c>
      <c r="T49" s="43" t="str">
        <f t="shared" si="9"/>
        <v>II</v>
      </c>
      <c r="U49" s="44" t="str">
        <f t="shared" si="10"/>
        <v>No Aceptable o Aceptable Con Control Especifico</v>
      </c>
      <c r="V49" s="99"/>
      <c r="W49" s="58" t="str">
        <f>VLOOKUP(H49,PELIGROS!A$2:G$445,6,0)</f>
        <v>Muerte</v>
      </c>
      <c r="X49" s="40" t="s">
        <v>29</v>
      </c>
      <c r="Y49" s="40" t="s">
        <v>29</v>
      </c>
      <c r="Z49" s="40" t="s">
        <v>29</v>
      </c>
      <c r="AA49" s="42" t="s">
        <v>29</v>
      </c>
      <c r="AB49" s="58" t="str">
        <f>VLOOKUP(H49,PELIGROS!A$2:G$445,7,0)</f>
        <v>Trabajo seguro en espacios confinados y manejo de medidores de gases, diligenciamiento de permisos de trabajos, uso y manejo adecuado de E.P.P.</v>
      </c>
      <c r="AC49" s="40" t="s">
        <v>1207</v>
      </c>
      <c r="AD49" s="99"/>
    </row>
    <row r="50" spans="1:30" ht="38.25">
      <c r="A50" s="90"/>
      <c r="B50" s="90"/>
      <c r="C50" s="99"/>
      <c r="D50" s="99"/>
      <c r="E50" s="102"/>
      <c r="F50" s="102"/>
      <c r="G50" s="58" t="str">
        <f>VLOOKUP(H50,PELIGROS!A$1:G$445,2,0)</f>
        <v>Superficies de trabajo irregulares o deslizantes</v>
      </c>
      <c r="H50" s="58" t="s">
        <v>571</v>
      </c>
      <c r="I50" s="58" t="s">
        <v>1229</v>
      </c>
      <c r="J50" s="58" t="str">
        <f>VLOOKUP(H50,PELIGROS!A$2:G$445,3,0)</f>
        <v>Caídas del mismo nivel, fracturas, golpe con objetos, caídas de objetos, obstrucción de rutas de evacuación</v>
      </c>
      <c r="K50" s="40" t="s">
        <v>27</v>
      </c>
      <c r="L50" s="58" t="str">
        <f>VLOOKUP(H50,PELIGROS!A$2:G$445,4,0)</f>
        <v>N/A</v>
      </c>
      <c r="M50" s="58" t="str">
        <f>VLOOKUP(H50,PELIGROS!A$2:G$445,5,0)</f>
        <v>N/A</v>
      </c>
      <c r="N50" s="40">
        <v>2</v>
      </c>
      <c r="O50" s="41">
        <v>2</v>
      </c>
      <c r="P50" s="41">
        <v>25</v>
      </c>
      <c r="Q50" s="32">
        <f t="shared" si="6"/>
        <v>4</v>
      </c>
      <c r="R50" s="32">
        <f t="shared" si="7"/>
        <v>100</v>
      </c>
      <c r="S50" s="42" t="str">
        <f t="shared" si="8"/>
        <v>B-4</v>
      </c>
      <c r="T50" s="43" t="str">
        <f t="shared" si="9"/>
        <v>III</v>
      </c>
      <c r="U50" s="44" t="str">
        <f t="shared" si="10"/>
        <v>Mejorable</v>
      </c>
      <c r="V50" s="99"/>
      <c r="W50" s="58" t="str">
        <f>VLOOKUP(H50,PELIGROS!A$2:G$445,6,0)</f>
        <v>Caídas de distinto nivel</v>
      </c>
      <c r="X50" s="40" t="s">
        <v>29</v>
      </c>
      <c r="Y50" s="40" t="s">
        <v>29</v>
      </c>
      <c r="Z50" s="40" t="s">
        <v>29</v>
      </c>
      <c r="AA50" s="42" t="s">
        <v>29</v>
      </c>
      <c r="AB50" s="58" t="str">
        <f>VLOOKUP(H50,PELIGROS!A$2:G$445,7,0)</f>
        <v>Pautas Básicas en orden y aseo en el lugar de trabajo, actos y condiciones inseguras</v>
      </c>
      <c r="AC50" s="40" t="s">
        <v>29</v>
      </c>
      <c r="AD50" s="99"/>
    </row>
    <row r="51" spans="1:30" ht="63.75">
      <c r="A51" s="90"/>
      <c r="B51" s="90"/>
      <c r="C51" s="99"/>
      <c r="D51" s="99"/>
      <c r="E51" s="102"/>
      <c r="F51" s="102"/>
      <c r="G51" s="58" t="str">
        <f>VLOOKUP(H51,PELIGROS!A$1:G$445,2,0)</f>
        <v>Atraco, golpiza, atentados y secuestrados</v>
      </c>
      <c r="H51" s="58" t="s">
        <v>51</v>
      </c>
      <c r="I51" s="58" t="s">
        <v>1229</v>
      </c>
      <c r="J51" s="58" t="str">
        <f>VLOOKUP(H51,PELIGROS!A$2:G$445,3,0)</f>
        <v>Estrés, golpes, Secuestros</v>
      </c>
      <c r="K51" s="40" t="s">
        <v>27</v>
      </c>
      <c r="L51" s="58" t="str">
        <f>VLOOKUP(H51,PELIGROS!A$2:G$445,4,0)</f>
        <v>Inspecciones planeadas e inspecciones no planeadas, procedimientos de programas de seguridad y salud en el trabajo</v>
      </c>
      <c r="M51" s="58" t="str">
        <f>VLOOKUP(H51,PELIGROS!A$2:G$445,5,0)</f>
        <v xml:space="preserve">Uniformes Corporativos, Chaquetas corporativas, Carnetización
</v>
      </c>
      <c r="N51" s="40">
        <v>2</v>
      </c>
      <c r="O51" s="41">
        <v>3</v>
      </c>
      <c r="P51" s="41">
        <v>25</v>
      </c>
      <c r="Q51" s="32">
        <f t="shared" si="6"/>
        <v>6</v>
      </c>
      <c r="R51" s="32">
        <f t="shared" si="7"/>
        <v>150</v>
      </c>
      <c r="S51" s="42" t="str">
        <f t="shared" si="8"/>
        <v>M-6</v>
      </c>
      <c r="T51" s="43" t="str">
        <f t="shared" si="9"/>
        <v>II</v>
      </c>
      <c r="U51" s="44" t="str">
        <f t="shared" si="10"/>
        <v>No Aceptable o Aceptable Con Control Especifico</v>
      </c>
      <c r="V51" s="99"/>
      <c r="W51" s="58" t="str">
        <f>VLOOKUP(H51,PELIGROS!A$2:G$445,6,0)</f>
        <v>Secuestros</v>
      </c>
      <c r="X51" s="40" t="s">
        <v>29</v>
      </c>
      <c r="Y51" s="40" t="s">
        <v>29</v>
      </c>
      <c r="Z51" s="40" t="s">
        <v>29</v>
      </c>
      <c r="AA51" s="42" t="s">
        <v>29</v>
      </c>
      <c r="AB51" s="58" t="str">
        <f>VLOOKUP(H51,PELIGROS!A$2:G$445,7,0)</f>
        <v>N/A</v>
      </c>
      <c r="AC51" s="40" t="s">
        <v>1212</v>
      </c>
      <c r="AD51" s="99"/>
    </row>
    <row r="52" spans="1:30" ht="50.1" customHeight="1">
      <c r="A52" s="90"/>
      <c r="B52" s="90"/>
      <c r="C52" s="99"/>
      <c r="D52" s="99"/>
      <c r="E52" s="102"/>
      <c r="F52" s="102"/>
      <c r="G52" s="58" t="str">
        <f>VLOOKUP(H52,PELIGROS!A$1:G$445,2,0)</f>
        <v>MANTENIMIENTO DE PUENTE GRUAS, LIMPIEZA DE CANALES, MANTENIMIENTO DE INSTALACIONES LOCATIVAS, MANTENIMIENTO Y REPARACIÓN DE POZOS</v>
      </c>
      <c r="H52" s="58" t="s">
        <v>593</v>
      </c>
      <c r="I52" s="58" t="s">
        <v>1229</v>
      </c>
      <c r="J52" s="58" t="str">
        <f>VLOOKUP(H52,PELIGROS!A$2:G$445,3,0)</f>
        <v>LESIONES, FRACTURAS, MUERTE</v>
      </c>
      <c r="K52" s="40" t="s">
        <v>29</v>
      </c>
      <c r="L52" s="58" t="str">
        <f>VLOOKUP(H52,PELIGROS!A$2:G$445,4,0)</f>
        <v>Inspecciones planeadas e inspecciones no planeadas, procedimientos de programas de seguridad y salud en el trabajo</v>
      </c>
      <c r="M52" s="58" t="str">
        <f>VLOOKUP(H52,PELIGROS!A$2:G$445,5,0)</f>
        <v>EPP</v>
      </c>
      <c r="N52" s="40">
        <v>2</v>
      </c>
      <c r="O52" s="41">
        <v>2</v>
      </c>
      <c r="P52" s="41">
        <v>100</v>
      </c>
      <c r="Q52" s="32">
        <f t="shared" si="6"/>
        <v>4</v>
      </c>
      <c r="R52" s="32">
        <f t="shared" si="7"/>
        <v>400</v>
      </c>
      <c r="S52" s="58" t="str">
        <f t="shared" si="8"/>
        <v>B-4</v>
      </c>
      <c r="T52" s="47" t="str">
        <f t="shared" si="9"/>
        <v>II</v>
      </c>
      <c r="U52" s="48" t="str">
        <f t="shared" si="10"/>
        <v>No Aceptable o Aceptable Con Control Especifico</v>
      </c>
      <c r="V52" s="99"/>
      <c r="W52" s="58" t="str">
        <f>VLOOKUP(H52,PELIGROS!A$2:G$445,6,0)</f>
        <v>MUERTE</v>
      </c>
      <c r="X52" s="40" t="s">
        <v>29</v>
      </c>
      <c r="Y52" s="40" t="s">
        <v>29</v>
      </c>
      <c r="Z52" s="40" t="s">
        <v>29</v>
      </c>
      <c r="AA52" s="42" t="s">
        <v>1234</v>
      </c>
      <c r="AB52" s="58" t="str">
        <f>VLOOKUP(H52,PELIGROS!A$2:G$445,7,0)</f>
        <v>CERTIFICACIÓN Y/O ENTRENAMIENTO EN TRABAJO SEGURO EN ALTURAS; DILGENCIAMIENTO DE PERMISO DE TRABAJO; USO Y MANEJO ADECUADO DE E.P.P.; ARME Y DESARME DE ANDAMIOS</v>
      </c>
      <c r="AC52" s="40" t="s">
        <v>1235</v>
      </c>
      <c r="AD52" s="99"/>
    </row>
    <row r="53" spans="1:30" ht="51">
      <c r="A53" s="90"/>
      <c r="B53" s="90"/>
      <c r="C53" s="100"/>
      <c r="D53" s="100"/>
      <c r="E53" s="103"/>
      <c r="F53" s="103"/>
      <c r="G53" s="58" t="str">
        <f>VLOOKUP(H53,PELIGROS!A$1:G$445,2,0)</f>
        <v>SISMOS, INCENDIOS, INUNDACIONES, TERREMOTOS, VENDAVALES, DERRUMBE</v>
      </c>
      <c r="H53" s="58" t="s">
        <v>55</v>
      </c>
      <c r="I53" s="58" t="s">
        <v>1230</v>
      </c>
      <c r="J53" s="58" t="str">
        <f>VLOOKUP(H53,PELIGROS!A$2:G$445,3,0)</f>
        <v>SISMOS, INCENDIOS, INUNDACIONES, TERREMOTOS, VENDAVALES</v>
      </c>
      <c r="K53" s="40" t="s">
        <v>27</v>
      </c>
      <c r="L53" s="58" t="str">
        <f>VLOOKUP(H53,PELIGROS!A$2:G$445,4,0)</f>
        <v>Inspecciones planeadas e inspecciones no planeadas, procedimientos de programas de seguridad y salud en el trabajo</v>
      </c>
      <c r="M53" s="58" t="str">
        <f>VLOOKUP(H53,PELIGROS!A$2:G$445,5,0)</f>
        <v>BRIGADAS DE EMERGENCIAS</v>
      </c>
      <c r="N53" s="40">
        <v>2</v>
      </c>
      <c r="O53" s="41">
        <v>1</v>
      </c>
      <c r="P53" s="41">
        <v>100</v>
      </c>
      <c r="Q53" s="32">
        <f t="shared" si="6"/>
        <v>2</v>
      </c>
      <c r="R53" s="32">
        <f t="shared" si="7"/>
        <v>200</v>
      </c>
      <c r="S53" s="42" t="str">
        <f t="shared" si="8"/>
        <v>B-2</v>
      </c>
      <c r="T53" s="43" t="str">
        <f t="shared" si="9"/>
        <v>II</v>
      </c>
      <c r="U53" s="44" t="str">
        <f t="shared" si="10"/>
        <v>No Aceptable o Aceptable Con Control Especifico</v>
      </c>
      <c r="V53" s="100"/>
      <c r="W53" s="58" t="str">
        <f>VLOOKUP(H53,PELIGROS!A$2:G$445,6,0)</f>
        <v>MUERTE</v>
      </c>
      <c r="X53" s="40" t="s">
        <v>29</v>
      </c>
      <c r="Y53" s="40" t="s">
        <v>29</v>
      </c>
      <c r="Z53" s="40" t="s">
        <v>29</v>
      </c>
      <c r="AA53" s="42" t="s">
        <v>29</v>
      </c>
      <c r="AB53" s="58" t="str">
        <f>VLOOKUP(H53,PELIGROS!A$2:G$445,7,0)</f>
        <v>ENTRENAMIENTO DE LA BRIGADA; DIVULGACIÓN DE PLAN DE EMERGENCIA</v>
      </c>
      <c r="AC53" s="40" t="s">
        <v>1198</v>
      </c>
      <c r="AD53" s="100"/>
    </row>
    <row r="54" spans="1:30" ht="51" customHeight="1">
      <c r="A54" s="90"/>
      <c r="B54" s="90"/>
      <c r="C54" s="104" t="s">
        <v>1216</v>
      </c>
      <c r="D54" s="104" t="s">
        <v>1217</v>
      </c>
      <c r="E54" s="105" t="s">
        <v>1209</v>
      </c>
      <c r="F54" s="105" t="s">
        <v>1196</v>
      </c>
      <c r="G54" s="57" t="str">
        <f>VLOOKUP(H54,PELIGROS!A$1:G$445,2,0)</f>
        <v>INFRAROJA, ULTRAVIOLETA, VISIBLE, RADIOFRECUENCIA, MICROONDAS, LASER</v>
      </c>
      <c r="H54" s="57" t="s">
        <v>60</v>
      </c>
      <c r="I54" s="57" t="s">
        <v>1225</v>
      </c>
      <c r="J54" s="57" t="str">
        <f>VLOOKUP(H54,PELIGROS!A$2:G$445,3,0)</f>
        <v>CÁNCER, LESIONES DÉRMICAS Y OCULARES</v>
      </c>
      <c r="K54" s="35" t="s">
        <v>27</v>
      </c>
      <c r="L54" s="57" t="str">
        <f>VLOOKUP(H54,PELIGROS!A$2:G$445,4,0)</f>
        <v>Inspecciones planeadas e inspecciones no planeadas, procedimientos de programas de seguridad y salud en el trabajo</v>
      </c>
      <c r="M54" s="57" t="str">
        <f>VLOOKUP(H54,PELIGROS!A$2:G$445,5,0)</f>
        <v>PROGRAMA BLOQUEADOR SOLAR</v>
      </c>
      <c r="N54" s="35">
        <v>2</v>
      </c>
      <c r="O54" s="36">
        <v>3</v>
      </c>
      <c r="P54" s="36">
        <v>10</v>
      </c>
      <c r="Q54" s="31">
        <f t="shared" si="6"/>
        <v>6</v>
      </c>
      <c r="R54" s="31">
        <f t="shared" si="7"/>
        <v>60</v>
      </c>
      <c r="S54" s="37" t="str">
        <f t="shared" si="8"/>
        <v>M-6</v>
      </c>
      <c r="T54" s="38" t="str">
        <f t="shared" si="9"/>
        <v>III</v>
      </c>
      <c r="U54" s="39" t="str">
        <f t="shared" si="10"/>
        <v>Mejorable</v>
      </c>
      <c r="V54" s="104">
        <v>2</v>
      </c>
      <c r="W54" s="57" t="str">
        <f>VLOOKUP(H54,PELIGROS!A$2:G$445,6,0)</f>
        <v>CÁNCER</v>
      </c>
      <c r="X54" s="35" t="s">
        <v>29</v>
      </c>
      <c r="Y54" s="35" t="s">
        <v>29</v>
      </c>
      <c r="Z54" s="35" t="s">
        <v>29</v>
      </c>
      <c r="AA54" s="37" t="s">
        <v>29</v>
      </c>
      <c r="AB54" s="57" t="str">
        <f>VLOOKUP(H54,PELIGROS!A$2:G$445,7,0)</f>
        <v>N/A</v>
      </c>
      <c r="AC54" s="35" t="s">
        <v>1199</v>
      </c>
      <c r="AD54" s="104" t="s">
        <v>1197</v>
      </c>
    </row>
    <row r="55" spans="1:30" ht="51">
      <c r="A55" s="90"/>
      <c r="B55" s="90"/>
      <c r="C55" s="93"/>
      <c r="D55" s="93"/>
      <c r="E55" s="96"/>
      <c r="F55" s="96"/>
      <c r="G55" s="57" t="str">
        <f>VLOOKUP(H55,PELIGROS!A$1:G$445,2,0)</f>
        <v>ENERGÍA TÉRMICA, CAMBIO DE TEMPERATURA DURANTE LOS RECORRIDOS</v>
      </c>
      <c r="H55" s="57" t="s">
        <v>154</v>
      </c>
      <c r="I55" s="57" t="s">
        <v>1225</v>
      </c>
      <c r="J55" s="57" t="str">
        <f>VLOOKUP(H55,PELIGROS!A$2:G$445,3,0)</f>
        <v xml:space="preserve"> GOLPE DE CALOR,  DESHIDRATACIÓN</v>
      </c>
      <c r="K55" s="35" t="s">
        <v>27</v>
      </c>
      <c r="L55" s="57" t="str">
        <f>VLOOKUP(H55,PELIGROS!A$2:G$445,4,0)</f>
        <v>Inspecciones planeadas e inspecciones no planeadas, procedimientos de programas de seguridad y salud en el trabajo</v>
      </c>
      <c r="M55" s="57" t="str">
        <f>VLOOKUP(H55,PELIGROS!A$2:G$445,5,0)</f>
        <v>NO OBSERVADO</v>
      </c>
      <c r="N55" s="35">
        <v>2</v>
      </c>
      <c r="O55" s="36">
        <v>2</v>
      </c>
      <c r="P55" s="36">
        <v>10</v>
      </c>
      <c r="Q55" s="31">
        <f t="shared" si="6"/>
        <v>4</v>
      </c>
      <c r="R55" s="31">
        <f t="shared" si="7"/>
        <v>40</v>
      </c>
      <c r="S55" s="37" t="str">
        <f t="shared" si="8"/>
        <v>B-4</v>
      </c>
      <c r="T55" s="38" t="str">
        <f t="shared" si="9"/>
        <v>III</v>
      </c>
      <c r="U55" s="39" t="str">
        <f t="shared" si="10"/>
        <v>Mejorable</v>
      </c>
      <c r="V55" s="93"/>
      <c r="W55" s="57" t="str">
        <f>VLOOKUP(H55,PELIGROS!A$2:G$445,6,0)</f>
        <v>CÁNCER DE PIEL</v>
      </c>
      <c r="X55" s="35" t="s">
        <v>29</v>
      </c>
      <c r="Y55" s="35" t="s">
        <v>29</v>
      </c>
      <c r="Z55" s="35" t="s">
        <v>29</v>
      </c>
      <c r="AA55" s="37" t="s">
        <v>29</v>
      </c>
      <c r="AB55" s="57" t="str">
        <f>VLOOKUP(H55,PELIGROS!A$2:G$445,7,0)</f>
        <v>N/A</v>
      </c>
      <c r="AC55" s="35" t="s">
        <v>1213</v>
      </c>
      <c r="AD55" s="93"/>
    </row>
    <row r="56" spans="1:30" ht="63.75">
      <c r="A56" s="90"/>
      <c r="B56" s="90"/>
      <c r="C56" s="93"/>
      <c r="D56" s="93"/>
      <c r="E56" s="96"/>
      <c r="F56" s="96"/>
      <c r="G56" s="57" t="str">
        <f>VLOOKUP(H56,PELIGROS!A$1:G$445,2,0)</f>
        <v>NATURALEZA DE LA TAREA</v>
      </c>
      <c r="H56" s="57" t="s">
        <v>69</v>
      </c>
      <c r="I56" s="57" t="s">
        <v>1227</v>
      </c>
      <c r="J56" s="57" t="str">
        <f>VLOOKUP(H56,PELIGROS!A$2:G$445,3,0)</f>
        <v>ESTRÉS,  TRANSTORNOS DEL SUEÑO</v>
      </c>
      <c r="K56" s="35" t="s">
        <v>27</v>
      </c>
      <c r="L56" s="57" t="str">
        <f>VLOOKUP(H56,PELIGROS!A$2:G$445,4,0)</f>
        <v>N/A</v>
      </c>
      <c r="M56" s="57" t="str">
        <f>VLOOKUP(H56,PELIGROS!A$2:G$445,5,0)</f>
        <v>PVE PSICOSOCIAL</v>
      </c>
      <c r="N56" s="35">
        <v>2</v>
      </c>
      <c r="O56" s="36">
        <v>3</v>
      </c>
      <c r="P56" s="36">
        <v>10</v>
      </c>
      <c r="Q56" s="31">
        <f t="shared" si="6"/>
        <v>6</v>
      </c>
      <c r="R56" s="31">
        <f t="shared" si="7"/>
        <v>60</v>
      </c>
      <c r="S56" s="37" t="str">
        <f t="shared" si="8"/>
        <v>M-6</v>
      </c>
      <c r="T56" s="38" t="str">
        <f t="shared" si="9"/>
        <v>III</v>
      </c>
      <c r="U56" s="39" t="str">
        <f t="shared" si="10"/>
        <v>Mejorable</v>
      </c>
      <c r="V56" s="93"/>
      <c r="W56" s="57" t="str">
        <f>VLOOKUP(H56,PELIGROS!A$2:G$445,6,0)</f>
        <v>ESTRÉS</v>
      </c>
      <c r="X56" s="35" t="s">
        <v>29</v>
      </c>
      <c r="Y56" s="35" t="s">
        <v>29</v>
      </c>
      <c r="Z56" s="35" t="s">
        <v>29</v>
      </c>
      <c r="AA56" s="37" t="s">
        <v>29</v>
      </c>
      <c r="AB56" s="57" t="str">
        <f>VLOOKUP(H56,PELIGROS!A$2:G$445,7,0)</f>
        <v>N/A</v>
      </c>
      <c r="AC56" s="35" t="s">
        <v>1200</v>
      </c>
      <c r="AD56" s="93"/>
    </row>
    <row r="57" spans="1:30" ht="63.75">
      <c r="A57" s="90"/>
      <c r="B57" s="90"/>
      <c r="C57" s="93"/>
      <c r="D57" s="93"/>
      <c r="E57" s="96"/>
      <c r="F57" s="96"/>
      <c r="G57" s="57" t="str">
        <f>VLOOKUP(H57,PELIGROS!A$1:G$445,2,0)</f>
        <v xml:space="preserve"> ALTA CONCENTRACIÓN</v>
      </c>
      <c r="H57" s="57" t="s">
        <v>80</v>
      </c>
      <c r="I57" s="57" t="s">
        <v>1227</v>
      </c>
      <c r="J57" s="57" t="str">
        <f>VLOOKUP(H57,PELIGROS!A$2:G$445,3,0)</f>
        <v>ESTRÉS, DEPRESIÓN, TRANSTORNOS DEL SUEÑO, AUSENCIA DE ATENCIÓN</v>
      </c>
      <c r="K57" s="35" t="s">
        <v>27</v>
      </c>
      <c r="L57" s="57" t="str">
        <f>VLOOKUP(H57,PELIGROS!A$2:G$445,4,0)</f>
        <v>N/A</v>
      </c>
      <c r="M57" s="57" t="str">
        <f>VLOOKUP(H57,PELIGROS!A$2:G$445,5,0)</f>
        <v>PVE PSICOSOCIAL</v>
      </c>
      <c r="N57" s="35">
        <v>2</v>
      </c>
      <c r="O57" s="36">
        <v>1</v>
      </c>
      <c r="P57" s="36">
        <v>10</v>
      </c>
      <c r="Q57" s="31">
        <f t="shared" si="6"/>
        <v>2</v>
      </c>
      <c r="R57" s="31">
        <f t="shared" si="7"/>
        <v>20</v>
      </c>
      <c r="S57" s="37" t="str">
        <f t="shared" si="8"/>
        <v>B-2</v>
      </c>
      <c r="T57" s="38" t="str">
        <f t="shared" si="9"/>
        <v>IV</v>
      </c>
      <c r="U57" s="39" t="str">
        <f t="shared" si="10"/>
        <v>Aceptable</v>
      </c>
      <c r="V57" s="93"/>
      <c r="W57" s="57" t="str">
        <f>VLOOKUP(H57,PELIGROS!A$2:G$445,6,0)</f>
        <v>ESTRÉS, ALTERACIÓN DEL SISTEMA NERVIOSO</v>
      </c>
      <c r="X57" s="35" t="s">
        <v>29</v>
      </c>
      <c r="Y57" s="35" t="s">
        <v>29</v>
      </c>
      <c r="Z57" s="35" t="s">
        <v>29</v>
      </c>
      <c r="AA57" s="37" t="s">
        <v>29</v>
      </c>
      <c r="AB57" s="57" t="str">
        <f>VLOOKUP(H57,PELIGROS!A$2:G$445,7,0)</f>
        <v>N/A</v>
      </c>
      <c r="AC57" s="35" t="s">
        <v>1200</v>
      </c>
      <c r="AD57" s="93"/>
    </row>
    <row r="58" spans="1:30" ht="63.75">
      <c r="A58" s="90"/>
      <c r="B58" s="90"/>
      <c r="C58" s="93"/>
      <c r="D58" s="93"/>
      <c r="E58" s="96"/>
      <c r="F58" s="96"/>
      <c r="G58" s="57" t="str">
        <f>VLOOKUP(H58,PELIGROS!A$1:G$445,2,0)</f>
        <v>DESARROLLO DE LAS MISMAS FUNCIONES DURANTE UN LARGO PERÍODO DE TIEMPO</v>
      </c>
      <c r="H58" s="57" t="s">
        <v>436</v>
      </c>
      <c r="I58" s="57" t="s">
        <v>1227</v>
      </c>
      <c r="J58" s="57" t="str">
        <f>VLOOKUP(H58,PELIGROS!A$2:G$445,3,0)</f>
        <v>DEPRESIÓN, ESTRÉS</v>
      </c>
      <c r="K58" s="35" t="s">
        <v>27</v>
      </c>
      <c r="L58" s="57" t="str">
        <f>VLOOKUP(H58,PELIGROS!A$2:G$445,4,0)</f>
        <v>N/A</v>
      </c>
      <c r="M58" s="57" t="str">
        <f>VLOOKUP(H58,PELIGROS!A$2:G$445,5,0)</f>
        <v>PVE PSICOSOCIAL</v>
      </c>
      <c r="N58" s="35">
        <v>2</v>
      </c>
      <c r="O58" s="36">
        <v>2</v>
      </c>
      <c r="P58" s="36">
        <v>10</v>
      </c>
      <c r="Q58" s="31">
        <f t="shared" si="6"/>
        <v>4</v>
      </c>
      <c r="R58" s="31">
        <f t="shared" si="7"/>
        <v>40</v>
      </c>
      <c r="S58" s="37" t="str">
        <f t="shared" si="8"/>
        <v>B-4</v>
      </c>
      <c r="T58" s="38" t="str">
        <f t="shared" si="9"/>
        <v>III</v>
      </c>
      <c r="U58" s="39" t="str">
        <f t="shared" si="10"/>
        <v>Mejorable</v>
      </c>
      <c r="V58" s="93"/>
      <c r="W58" s="57" t="str">
        <f>VLOOKUP(H58,PELIGROS!A$2:G$445,6,0)</f>
        <v>ESTRÉS</v>
      </c>
      <c r="X58" s="35" t="s">
        <v>29</v>
      </c>
      <c r="Y58" s="35" t="s">
        <v>29</v>
      </c>
      <c r="Z58" s="35" t="s">
        <v>29</v>
      </c>
      <c r="AA58" s="37" t="s">
        <v>29</v>
      </c>
      <c r="AB58" s="57" t="str">
        <f>VLOOKUP(H58,PELIGROS!A$2:G$445,7,0)</f>
        <v>N/A</v>
      </c>
      <c r="AC58" s="35" t="s">
        <v>1200</v>
      </c>
      <c r="AD58" s="93"/>
    </row>
    <row r="59" spans="1:30" ht="51">
      <c r="A59" s="90"/>
      <c r="B59" s="90"/>
      <c r="C59" s="93"/>
      <c r="D59" s="93"/>
      <c r="E59" s="96"/>
      <c r="F59" s="96"/>
      <c r="G59" s="57" t="str">
        <f>VLOOKUP(H59,PELIGROS!A$1:G$445,2,0)</f>
        <v>Forzadas, Prolongadas</v>
      </c>
      <c r="H59" s="57" t="s">
        <v>37</v>
      </c>
      <c r="I59" s="57" t="s">
        <v>1228</v>
      </c>
      <c r="J59" s="57" t="str">
        <f>VLOOKUP(H59,PELIGROS!A$2:G$445,3,0)</f>
        <v xml:space="preserve">Lesiones osteomusculares, lesiones osteoarticulares
</v>
      </c>
      <c r="K59" s="35" t="s">
        <v>27</v>
      </c>
      <c r="L59" s="57" t="str">
        <f>VLOOKUP(H59,PELIGROS!A$2:G$445,4,0)</f>
        <v>Inspecciones planeadas e inspecciones no planeadas, procedimientos de programas de seguridad y salud en el trabajo</v>
      </c>
      <c r="M59" s="57" t="str">
        <f>VLOOKUP(H59,PELIGROS!A$2:G$445,5,0)</f>
        <v>PVE Biomecánico, programa pausas activas, exámenes periódicos, recomendaciones, control de posturas</v>
      </c>
      <c r="N59" s="35">
        <v>2</v>
      </c>
      <c r="O59" s="36">
        <v>3</v>
      </c>
      <c r="P59" s="36">
        <v>10</v>
      </c>
      <c r="Q59" s="31">
        <f t="shared" si="6"/>
        <v>6</v>
      </c>
      <c r="R59" s="31">
        <f t="shared" si="7"/>
        <v>60</v>
      </c>
      <c r="S59" s="37" t="str">
        <f t="shared" si="8"/>
        <v>M-6</v>
      </c>
      <c r="T59" s="38" t="str">
        <f t="shared" si="9"/>
        <v>III</v>
      </c>
      <c r="U59" s="39" t="str">
        <f t="shared" si="10"/>
        <v>Mejorable</v>
      </c>
      <c r="V59" s="93"/>
      <c r="W59" s="57" t="str">
        <f>VLOOKUP(H59,PELIGROS!A$2:G$445,6,0)</f>
        <v>Enfermedades Osteomusculares</v>
      </c>
      <c r="X59" s="35" t="s">
        <v>29</v>
      </c>
      <c r="Y59" s="35" t="s">
        <v>29</v>
      </c>
      <c r="Z59" s="35" t="s">
        <v>29</v>
      </c>
      <c r="AA59" s="37" t="s">
        <v>29</v>
      </c>
      <c r="AB59" s="57" t="str">
        <f>VLOOKUP(H59,PELIGROS!A$2:G$445,7,0)</f>
        <v>Prevención en lesiones osteomusculares, líderes de pausas activas</v>
      </c>
      <c r="AC59" s="35" t="s">
        <v>1211</v>
      </c>
      <c r="AD59" s="93"/>
    </row>
    <row r="60" spans="1:30" ht="38.25">
      <c r="A60" s="90"/>
      <c r="B60" s="90"/>
      <c r="C60" s="93"/>
      <c r="D60" s="93"/>
      <c r="E60" s="96"/>
      <c r="F60" s="96"/>
      <c r="G60" s="57" t="str">
        <f>VLOOKUP(H60,PELIGROS!A$1:G$445,2,0)</f>
        <v>Movimientos repetitivos, Miembros Superiores</v>
      </c>
      <c r="H60" s="57" t="s">
        <v>1108</v>
      </c>
      <c r="I60" s="57" t="s">
        <v>1228</v>
      </c>
      <c r="J60" s="57" t="str">
        <f>VLOOKUP(H60,PELIGROS!A$2:G$445,3,0)</f>
        <v>Lesiones Musculoesqueléticas</v>
      </c>
      <c r="K60" s="35" t="s">
        <v>27</v>
      </c>
      <c r="L60" s="57" t="str">
        <f>VLOOKUP(H60,PELIGROS!A$2:G$445,4,0)</f>
        <v>N/A</v>
      </c>
      <c r="M60" s="57" t="str">
        <f>VLOOKUP(H60,PELIGROS!A$2:G$445,5,0)</f>
        <v>PVE Biomecánico, programa pausas activas, exámenes periódicos, recomendaciones, control de posturas</v>
      </c>
      <c r="N60" s="35">
        <v>2</v>
      </c>
      <c r="O60" s="36">
        <v>3</v>
      </c>
      <c r="P60" s="36">
        <v>10</v>
      </c>
      <c r="Q60" s="31">
        <f t="shared" si="6"/>
        <v>6</v>
      </c>
      <c r="R60" s="31">
        <f t="shared" si="7"/>
        <v>60</v>
      </c>
      <c r="S60" s="37" t="str">
        <f t="shared" si="8"/>
        <v>M-6</v>
      </c>
      <c r="T60" s="38" t="str">
        <f t="shared" si="9"/>
        <v>III</v>
      </c>
      <c r="U60" s="39" t="str">
        <f t="shared" si="10"/>
        <v>Mejorable</v>
      </c>
      <c r="V60" s="93"/>
      <c r="W60" s="57" t="str">
        <f>VLOOKUP(H60,PELIGROS!A$2:G$445,6,0)</f>
        <v>Enfermedades Musculoesqueléticas</v>
      </c>
      <c r="X60" s="35" t="s">
        <v>29</v>
      </c>
      <c r="Y60" s="35" t="s">
        <v>29</v>
      </c>
      <c r="Z60" s="35" t="s">
        <v>29</v>
      </c>
      <c r="AA60" s="37" t="s">
        <v>29</v>
      </c>
      <c r="AB60" s="57" t="str">
        <f>VLOOKUP(H60,PELIGROS!A$2:G$445,7,0)</f>
        <v>Prevención en lesiones osteomusculares, líderes de pausas activas</v>
      </c>
      <c r="AC60" s="35" t="s">
        <v>1211</v>
      </c>
      <c r="AD60" s="93"/>
    </row>
    <row r="61" spans="1:30" ht="51">
      <c r="A61" s="90"/>
      <c r="B61" s="90"/>
      <c r="C61" s="93"/>
      <c r="D61" s="93"/>
      <c r="E61" s="96"/>
      <c r="F61" s="96"/>
      <c r="G61" s="57" t="str">
        <f>VLOOKUP(H61,PELIGROS!A$1:G$445,2,0)</f>
        <v>Atropellamiento, Envestir</v>
      </c>
      <c r="H61" s="57" t="s">
        <v>1071</v>
      </c>
      <c r="I61" s="57" t="s">
        <v>1229</v>
      </c>
      <c r="J61" s="57" t="str">
        <f>VLOOKUP(H61,PELIGROS!A$2:G$445,3,0)</f>
        <v>Lesiones, pérdidas materiales, muerte</v>
      </c>
      <c r="K61" s="35" t="s">
        <v>27</v>
      </c>
      <c r="L61" s="57" t="str">
        <f>VLOOKUP(H61,PELIGROS!A$2:G$445,4,0)</f>
        <v>Inspecciones planeadas e inspecciones no planeadas, procedimientos de programas de seguridad y salud en el trabajo</v>
      </c>
      <c r="M61" s="57" t="str">
        <f>VLOOKUP(H61,PELIGROS!A$2:G$445,5,0)</f>
        <v>Programa de seguridad vial, señalización</v>
      </c>
      <c r="N61" s="35">
        <v>2</v>
      </c>
      <c r="O61" s="36">
        <v>1</v>
      </c>
      <c r="P61" s="36">
        <v>25</v>
      </c>
      <c r="Q61" s="31">
        <f t="shared" si="6"/>
        <v>2</v>
      </c>
      <c r="R61" s="31">
        <f t="shared" si="7"/>
        <v>50</v>
      </c>
      <c r="S61" s="37" t="str">
        <f t="shared" si="8"/>
        <v>B-2</v>
      </c>
      <c r="T61" s="38" t="str">
        <f t="shared" si="9"/>
        <v>III</v>
      </c>
      <c r="U61" s="39" t="str">
        <f t="shared" si="10"/>
        <v>Mejorable</v>
      </c>
      <c r="V61" s="93"/>
      <c r="W61" s="57" t="str">
        <f>VLOOKUP(H61,PELIGROS!A$2:G$445,6,0)</f>
        <v>Muerte</v>
      </c>
      <c r="X61" s="35" t="s">
        <v>29</v>
      </c>
      <c r="Y61" s="35" t="s">
        <v>29</v>
      </c>
      <c r="Z61" s="35" t="s">
        <v>29</v>
      </c>
      <c r="AA61" s="37" t="s">
        <v>29</v>
      </c>
      <c r="AB61" s="57" t="str">
        <f>VLOOKUP(H61,PELIGROS!A$2:G$445,7,0)</f>
        <v>Seguridad vial y manejo defensivo, aseguramiento de áreas de trabajo</v>
      </c>
      <c r="AC61" s="35" t="s">
        <v>29</v>
      </c>
      <c r="AD61" s="93"/>
    </row>
    <row r="62" spans="1:30" ht="63.75">
      <c r="A62" s="90"/>
      <c r="B62" s="90"/>
      <c r="C62" s="93"/>
      <c r="D62" s="93"/>
      <c r="E62" s="96"/>
      <c r="F62" s="96"/>
      <c r="G62" s="57" t="str">
        <f>VLOOKUP(H62,PELIGROS!A$1:G$445,2,0)</f>
        <v>Atraco, golpiza, atentados y secuestrados</v>
      </c>
      <c r="H62" s="57" t="s">
        <v>51</v>
      </c>
      <c r="I62" s="57" t="s">
        <v>1229</v>
      </c>
      <c r="J62" s="57" t="str">
        <f>VLOOKUP(H62,PELIGROS!A$2:G$445,3,0)</f>
        <v>Estrés, golpes, Secuestros</v>
      </c>
      <c r="K62" s="35" t="s">
        <v>27</v>
      </c>
      <c r="L62" s="57" t="str">
        <f>VLOOKUP(H62,PELIGROS!A$2:G$445,4,0)</f>
        <v>Inspecciones planeadas e inspecciones no planeadas, procedimientos de programas de seguridad y salud en el trabajo</v>
      </c>
      <c r="M62" s="57" t="str">
        <f>VLOOKUP(H62,PELIGROS!A$2:G$445,5,0)</f>
        <v xml:space="preserve">Uniformes Corporativos, Chaquetas corporativas, Carnetización
</v>
      </c>
      <c r="N62" s="35">
        <v>2</v>
      </c>
      <c r="O62" s="36">
        <v>1</v>
      </c>
      <c r="P62" s="36">
        <v>25</v>
      </c>
      <c r="Q62" s="31">
        <f t="shared" si="6"/>
        <v>2</v>
      </c>
      <c r="R62" s="31">
        <f t="shared" si="7"/>
        <v>50</v>
      </c>
      <c r="S62" s="37" t="str">
        <f t="shared" si="8"/>
        <v>B-2</v>
      </c>
      <c r="T62" s="38" t="str">
        <f t="shared" si="9"/>
        <v>III</v>
      </c>
      <c r="U62" s="39" t="str">
        <f t="shared" si="10"/>
        <v>Mejorable</v>
      </c>
      <c r="V62" s="93"/>
      <c r="W62" s="57" t="str">
        <f>VLOOKUP(H62,PELIGROS!A$2:G$445,6,0)</f>
        <v>Secuestros</v>
      </c>
      <c r="X62" s="35" t="s">
        <v>29</v>
      </c>
      <c r="Y62" s="35" t="s">
        <v>29</v>
      </c>
      <c r="Z62" s="35" t="s">
        <v>29</v>
      </c>
      <c r="AA62" s="37" t="s">
        <v>29</v>
      </c>
      <c r="AB62" s="57" t="str">
        <f>VLOOKUP(H62,PELIGROS!A$2:G$445,7,0)</f>
        <v>N/A</v>
      </c>
      <c r="AC62" s="35" t="s">
        <v>1212</v>
      </c>
      <c r="AD62" s="93"/>
    </row>
    <row r="63" spans="1:30" ht="51">
      <c r="A63" s="90"/>
      <c r="B63" s="90"/>
      <c r="C63" s="94"/>
      <c r="D63" s="94"/>
      <c r="E63" s="97"/>
      <c r="F63" s="97"/>
      <c r="G63" s="57" t="str">
        <f>VLOOKUP(H63,PELIGROS!A$1:G$445,2,0)</f>
        <v>SISMOS, INCENDIOS, INUNDACIONES, TERREMOTOS, VENDAVALES, DERRUMBE</v>
      </c>
      <c r="H63" s="57" t="s">
        <v>55</v>
      </c>
      <c r="I63" s="57" t="s">
        <v>1230</v>
      </c>
      <c r="J63" s="57" t="str">
        <f>VLOOKUP(H63,PELIGROS!A$2:G$445,3,0)</f>
        <v>SISMOS, INCENDIOS, INUNDACIONES, TERREMOTOS, VENDAVALES</v>
      </c>
      <c r="K63" s="35" t="s">
        <v>27</v>
      </c>
      <c r="L63" s="57" t="str">
        <f>VLOOKUP(H63,PELIGROS!A$2:G$445,4,0)</f>
        <v>Inspecciones planeadas e inspecciones no planeadas, procedimientos de programas de seguridad y salud en el trabajo</v>
      </c>
      <c r="M63" s="57" t="str">
        <f>VLOOKUP(H63,PELIGROS!A$2:G$445,5,0)</f>
        <v>BRIGADAS DE EMERGENCIAS</v>
      </c>
      <c r="N63" s="35">
        <v>2</v>
      </c>
      <c r="O63" s="36">
        <v>1</v>
      </c>
      <c r="P63" s="36">
        <v>100</v>
      </c>
      <c r="Q63" s="31">
        <f t="shared" si="6"/>
        <v>2</v>
      </c>
      <c r="R63" s="31">
        <f t="shared" si="7"/>
        <v>200</v>
      </c>
      <c r="S63" s="37" t="str">
        <f t="shared" si="8"/>
        <v>B-2</v>
      </c>
      <c r="T63" s="38" t="str">
        <f t="shared" si="9"/>
        <v>II</v>
      </c>
      <c r="U63" s="39" t="str">
        <f t="shared" si="10"/>
        <v>No Aceptable o Aceptable Con Control Especifico</v>
      </c>
      <c r="V63" s="94"/>
      <c r="W63" s="57" t="str">
        <f>VLOOKUP(H63,PELIGROS!A$2:G$445,6,0)</f>
        <v>MUERTE</v>
      </c>
      <c r="X63" s="35" t="s">
        <v>29</v>
      </c>
      <c r="Y63" s="35" t="s">
        <v>29</v>
      </c>
      <c r="Z63" s="35" t="s">
        <v>29</v>
      </c>
      <c r="AA63" s="37" t="s">
        <v>29</v>
      </c>
      <c r="AB63" s="57" t="str">
        <f>VLOOKUP(H63,PELIGROS!A$2:G$445,7,0)</f>
        <v>ENTRENAMIENTO DE LA BRIGADA; DIVULGACIÓN DE PLAN DE EMERGENCIA</v>
      </c>
      <c r="AC63" s="35" t="s">
        <v>1198</v>
      </c>
      <c r="AD63" s="94"/>
    </row>
    <row r="64" spans="1:30" ht="51" customHeight="1">
      <c r="A64" s="90"/>
      <c r="B64" s="90"/>
      <c r="C64" s="98" t="s">
        <v>1218</v>
      </c>
      <c r="D64" s="98" t="s">
        <v>1219</v>
      </c>
      <c r="E64" s="101" t="s">
        <v>979</v>
      </c>
      <c r="F64" s="101" t="s">
        <v>1196</v>
      </c>
      <c r="G64" s="58" t="str">
        <f>VLOOKUP(H64,PELIGROS!A$1:G$445,2,0)</f>
        <v>INFRAROJA, ULTRAVIOLETA, VISIBLE, RADIOFRECUENCIA, MICROONDAS, LASER</v>
      </c>
      <c r="H64" s="58" t="s">
        <v>60</v>
      </c>
      <c r="I64" s="58" t="s">
        <v>1225</v>
      </c>
      <c r="J64" s="58" t="str">
        <f>VLOOKUP(H64,PELIGROS!A$2:G$445,3,0)</f>
        <v>CÁNCER, LESIONES DÉRMICAS Y OCULARES</v>
      </c>
      <c r="K64" s="40" t="s">
        <v>27</v>
      </c>
      <c r="L64" s="58" t="str">
        <f>VLOOKUP(H64,PELIGROS!A$2:G$445,4,0)</f>
        <v>Inspecciones planeadas e inspecciones no planeadas, procedimientos de programas de seguridad y salud en el trabajo</v>
      </c>
      <c r="M64" s="58" t="str">
        <f>VLOOKUP(H64,PELIGROS!A$2:G$445,5,0)</f>
        <v>PROGRAMA BLOQUEADOR SOLAR</v>
      </c>
      <c r="N64" s="40">
        <v>2</v>
      </c>
      <c r="O64" s="41">
        <v>3</v>
      </c>
      <c r="P64" s="41">
        <v>10</v>
      </c>
      <c r="Q64" s="32">
        <f t="shared" si="6"/>
        <v>6</v>
      </c>
      <c r="R64" s="32">
        <f t="shared" si="7"/>
        <v>60</v>
      </c>
      <c r="S64" s="42" t="str">
        <f t="shared" si="8"/>
        <v>M-6</v>
      </c>
      <c r="T64" s="43" t="str">
        <f t="shared" si="9"/>
        <v>III</v>
      </c>
      <c r="U64" s="44" t="str">
        <f t="shared" si="10"/>
        <v>Mejorable</v>
      </c>
      <c r="V64" s="98">
        <v>2</v>
      </c>
      <c r="W64" s="58" t="str">
        <f>VLOOKUP(H64,PELIGROS!A$2:G$445,6,0)</f>
        <v>CÁNCER</v>
      </c>
      <c r="X64" s="40" t="s">
        <v>29</v>
      </c>
      <c r="Y64" s="40" t="s">
        <v>29</v>
      </c>
      <c r="Z64" s="40" t="s">
        <v>29</v>
      </c>
      <c r="AA64" s="42" t="s">
        <v>29</v>
      </c>
      <c r="AB64" s="58" t="str">
        <f>VLOOKUP(H64,PELIGROS!A$2:G$445,7,0)</f>
        <v>N/A</v>
      </c>
      <c r="AC64" s="40" t="s">
        <v>1199</v>
      </c>
      <c r="AD64" s="98" t="s">
        <v>1197</v>
      </c>
    </row>
    <row r="65" spans="1:30" ht="51">
      <c r="A65" s="90"/>
      <c r="B65" s="90"/>
      <c r="C65" s="99"/>
      <c r="D65" s="99"/>
      <c r="E65" s="102"/>
      <c r="F65" s="102"/>
      <c r="G65" s="58" t="str">
        <f>VLOOKUP(H65,PELIGROS!A$1:G$445,2,0)</f>
        <v>ENERGÍA TÉRMICA, CAMBIO DE TEMPERATURA DURANTE LOS RECORRIDOS</v>
      </c>
      <c r="H65" s="58" t="s">
        <v>154</v>
      </c>
      <c r="I65" s="58" t="s">
        <v>1225</v>
      </c>
      <c r="J65" s="58" t="str">
        <f>VLOOKUP(H65,PELIGROS!A$2:G$445,3,0)</f>
        <v xml:space="preserve"> GOLPE DE CALOR,  DESHIDRATACIÓN</v>
      </c>
      <c r="K65" s="40" t="s">
        <v>27</v>
      </c>
      <c r="L65" s="58" t="str">
        <f>VLOOKUP(H65,PELIGROS!A$2:G$445,4,0)</f>
        <v>Inspecciones planeadas e inspecciones no planeadas, procedimientos de programas de seguridad y salud en el trabajo</v>
      </c>
      <c r="M65" s="58" t="str">
        <f>VLOOKUP(H65,PELIGROS!A$2:G$445,5,0)</f>
        <v>NO OBSERVADO</v>
      </c>
      <c r="N65" s="40">
        <v>2</v>
      </c>
      <c r="O65" s="41">
        <v>2</v>
      </c>
      <c r="P65" s="41">
        <v>10</v>
      </c>
      <c r="Q65" s="32">
        <f t="shared" si="6"/>
        <v>4</v>
      </c>
      <c r="R65" s="32">
        <f t="shared" si="7"/>
        <v>40</v>
      </c>
      <c r="S65" s="42" t="str">
        <f t="shared" si="8"/>
        <v>B-4</v>
      </c>
      <c r="T65" s="43" t="str">
        <f t="shared" si="9"/>
        <v>III</v>
      </c>
      <c r="U65" s="44" t="str">
        <f t="shared" si="10"/>
        <v>Mejorable</v>
      </c>
      <c r="V65" s="99"/>
      <c r="W65" s="58" t="str">
        <f>VLOOKUP(H65,PELIGROS!A$2:G$445,6,0)</f>
        <v>CÁNCER DE PIEL</v>
      </c>
      <c r="X65" s="40" t="s">
        <v>29</v>
      </c>
      <c r="Y65" s="40" t="s">
        <v>29</v>
      </c>
      <c r="Z65" s="40" t="s">
        <v>29</v>
      </c>
      <c r="AA65" s="42" t="s">
        <v>29</v>
      </c>
      <c r="AB65" s="58" t="str">
        <f>VLOOKUP(H65,PELIGROS!A$2:G$445,7,0)</f>
        <v>N/A</v>
      </c>
      <c r="AC65" s="40" t="s">
        <v>1213</v>
      </c>
      <c r="AD65" s="99"/>
    </row>
    <row r="66" spans="1:30" ht="63.75">
      <c r="A66" s="90"/>
      <c r="B66" s="90"/>
      <c r="C66" s="99"/>
      <c r="D66" s="99"/>
      <c r="E66" s="102"/>
      <c r="F66" s="102"/>
      <c r="G66" s="58" t="str">
        <f>VLOOKUP(H66,PELIGROS!A$1:G$445,2,0)</f>
        <v>CONCENTRACIÓN EN ACTIVIDADES DE ALTO DESEMPEÑO MENTAL</v>
      </c>
      <c r="H66" s="58" t="s">
        <v>65</v>
      </c>
      <c r="I66" s="58" t="s">
        <v>1227</v>
      </c>
      <c r="J66" s="58" t="str">
        <f>VLOOKUP(H66,PELIGROS!A$2:G$445,3,0)</f>
        <v>ESTRÉS, CEFALEA, IRRITABILIDAD</v>
      </c>
      <c r="K66" s="40" t="s">
        <v>27</v>
      </c>
      <c r="L66" s="58" t="str">
        <f>VLOOKUP(H66,PELIGROS!A$2:G$445,4,0)</f>
        <v>N/A</v>
      </c>
      <c r="M66" s="58" t="str">
        <f>VLOOKUP(H66,PELIGROS!A$2:G$445,5,0)</f>
        <v>PVE PSICOSOCIAL</v>
      </c>
      <c r="N66" s="40">
        <v>2</v>
      </c>
      <c r="O66" s="41">
        <v>3</v>
      </c>
      <c r="P66" s="41">
        <v>10</v>
      </c>
      <c r="Q66" s="32">
        <f t="shared" si="6"/>
        <v>6</v>
      </c>
      <c r="R66" s="32">
        <f t="shared" si="7"/>
        <v>60</v>
      </c>
      <c r="S66" s="42" t="str">
        <f t="shared" si="8"/>
        <v>M-6</v>
      </c>
      <c r="T66" s="43" t="str">
        <f t="shared" si="9"/>
        <v>III</v>
      </c>
      <c r="U66" s="44" t="str">
        <f t="shared" si="10"/>
        <v>Mejorable</v>
      </c>
      <c r="V66" s="99"/>
      <c r="W66" s="58" t="str">
        <f>VLOOKUP(H66,PELIGROS!A$2:G$445,6,0)</f>
        <v>ESTRÉS</v>
      </c>
      <c r="X66" s="40" t="s">
        <v>29</v>
      </c>
      <c r="Y66" s="40" t="s">
        <v>29</v>
      </c>
      <c r="Z66" s="40" t="s">
        <v>29</v>
      </c>
      <c r="AA66" s="42" t="s">
        <v>29</v>
      </c>
      <c r="AB66" s="58" t="str">
        <f>VLOOKUP(H66,PELIGROS!A$2:G$445,7,0)</f>
        <v>N/A</v>
      </c>
      <c r="AC66" s="40" t="s">
        <v>1200</v>
      </c>
      <c r="AD66" s="99"/>
    </row>
    <row r="67" spans="1:30" ht="63.75">
      <c r="A67" s="90"/>
      <c r="B67" s="90"/>
      <c r="C67" s="99"/>
      <c r="D67" s="99"/>
      <c r="E67" s="102"/>
      <c r="F67" s="102"/>
      <c r="G67" s="58" t="str">
        <f>VLOOKUP(H67,PELIGROS!A$1:G$445,2,0)</f>
        <v>NATURALEZA DE LA TAREA</v>
      </c>
      <c r="H67" s="58" t="s">
        <v>69</v>
      </c>
      <c r="I67" s="58" t="s">
        <v>1227</v>
      </c>
      <c r="J67" s="58" t="str">
        <f>VLOOKUP(H67,PELIGROS!A$2:G$445,3,0)</f>
        <v>ESTRÉS,  TRANSTORNOS DEL SUEÑO</v>
      </c>
      <c r="K67" s="40" t="s">
        <v>27</v>
      </c>
      <c r="L67" s="58" t="str">
        <f>VLOOKUP(H67,PELIGROS!A$2:G$445,4,0)</f>
        <v>N/A</v>
      </c>
      <c r="M67" s="58" t="str">
        <f>VLOOKUP(H67,PELIGROS!A$2:G$445,5,0)</f>
        <v>PVE PSICOSOCIAL</v>
      </c>
      <c r="N67" s="40">
        <v>2</v>
      </c>
      <c r="O67" s="41">
        <v>3</v>
      </c>
      <c r="P67" s="41">
        <v>10</v>
      </c>
      <c r="Q67" s="32">
        <f t="shared" si="6"/>
        <v>6</v>
      </c>
      <c r="R67" s="32">
        <f t="shared" si="7"/>
        <v>60</v>
      </c>
      <c r="S67" s="42" t="str">
        <f t="shared" si="8"/>
        <v>M-6</v>
      </c>
      <c r="T67" s="43" t="str">
        <f t="shared" si="9"/>
        <v>III</v>
      </c>
      <c r="U67" s="44" t="str">
        <f t="shared" si="10"/>
        <v>Mejorable</v>
      </c>
      <c r="V67" s="99"/>
      <c r="W67" s="58" t="str">
        <f>VLOOKUP(H67,PELIGROS!A$2:G$445,6,0)</f>
        <v>ESTRÉS</v>
      </c>
      <c r="X67" s="40" t="s">
        <v>29</v>
      </c>
      <c r="Y67" s="40" t="s">
        <v>29</v>
      </c>
      <c r="Z67" s="40" t="s">
        <v>29</v>
      </c>
      <c r="AA67" s="42" t="s">
        <v>29</v>
      </c>
      <c r="AB67" s="58" t="str">
        <f>VLOOKUP(H67,PELIGROS!A$2:G$445,7,0)</f>
        <v>N/A</v>
      </c>
      <c r="AC67" s="40" t="s">
        <v>1200</v>
      </c>
      <c r="AD67" s="99"/>
    </row>
    <row r="68" spans="1:30" ht="51">
      <c r="A68" s="90"/>
      <c r="B68" s="90"/>
      <c r="C68" s="99"/>
      <c r="D68" s="99"/>
      <c r="E68" s="102"/>
      <c r="F68" s="102"/>
      <c r="G68" s="58" t="str">
        <f>VLOOKUP(H68,PELIGROS!A$1:G$445,2,0)</f>
        <v>Forzadas, Prolongadas</v>
      </c>
      <c r="H68" s="58" t="s">
        <v>37</v>
      </c>
      <c r="I68" s="58" t="s">
        <v>1228</v>
      </c>
      <c r="J68" s="58" t="str">
        <f>VLOOKUP(H68,PELIGROS!A$2:G$445,3,0)</f>
        <v xml:space="preserve">Lesiones osteomusculares, lesiones osteoarticulares
</v>
      </c>
      <c r="K68" s="40" t="s">
        <v>27</v>
      </c>
      <c r="L68" s="58" t="str">
        <f>VLOOKUP(H68,PELIGROS!A$2:G$445,4,0)</f>
        <v>Inspecciones planeadas e inspecciones no planeadas, procedimientos de programas de seguridad y salud en el trabajo</v>
      </c>
      <c r="M68" s="58" t="str">
        <f>VLOOKUP(H68,PELIGROS!A$2:G$445,5,0)</f>
        <v>PVE Biomecánico, programa pausas activas, exámenes periódicos, recomendaciones, control de posturas</v>
      </c>
      <c r="N68" s="40">
        <v>2</v>
      </c>
      <c r="O68" s="41">
        <v>3</v>
      </c>
      <c r="P68" s="41">
        <v>10</v>
      </c>
      <c r="Q68" s="32">
        <f t="shared" si="6"/>
        <v>6</v>
      </c>
      <c r="R68" s="32">
        <f t="shared" si="7"/>
        <v>60</v>
      </c>
      <c r="S68" s="42" t="str">
        <f t="shared" si="8"/>
        <v>M-6</v>
      </c>
      <c r="T68" s="43" t="str">
        <f t="shared" si="9"/>
        <v>III</v>
      </c>
      <c r="U68" s="44" t="str">
        <f t="shared" si="10"/>
        <v>Mejorable</v>
      </c>
      <c r="V68" s="99"/>
      <c r="W68" s="58" t="str">
        <f>VLOOKUP(H68,PELIGROS!A$2:G$445,6,0)</f>
        <v>Enfermedades Osteomusculares</v>
      </c>
      <c r="X68" s="40" t="s">
        <v>29</v>
      </c>
      <c r="Y68" s="40" t="s">
        <v>29</v>
      </c>
      <c r="Z68" s="40" t="s">
        <v>29</v>
      </c>
      <c r="AA68" s="42" t="s">
        <v>29</v>
      </c>
      <c r="AB68" s="58" t="str">
        <f>VLOOKUP(H68,PELIGROS!A$2:G$445,7,0)</f>
        <v>Prevención en lesiones osteomusculares, líderes de pausas activas</v>
      </c>
      <c r="AC68" s="40" t="s">
        <v>1211</v>
      </c>
      <c r="AD68" s="99"/>
    </row>
    <row r="69" spans="1:30" ht="38.25">
      <c r="A69" s="90"/>
      <c r="B69" s="90"/>
      <c r="C69" s="99"/>
      <c r="D69" s="99"/>
      <c r="E69" s="102"/>
      <c r="F69" s="102"/>
      <c r="G69" s="58" t="str">
        <f>VLOOKUP(H69,PELIGROS!A$1:G$445,2,0)</f>
        <v>Movimientos repetitivos, Miembros Superiores</v>
      </c>
      <c r="H69" s="58" t="s">
        <v>1108</v>
      </c>
      <c r="I69" s="58" t="s">
        <v>1228</v>
      </c>
      <c r="J69" s="58" t="str">
        <f>VLOOKUP(H69,PELIGROS!A$2:G$445,3,0)</f>
        <v>Lesiones Musculoesqueléticas</v>
      </c>
      <c r="K69" s="40" t="s">
        <v>27</v>
      </c>
      <c r="L69" s="58" t="str">
        <f>VLOOKUP(H69,PELIGROS!A$2:G$445,4,0)</f>
        <v>N/A</v>
      </c>
      <c r="M69" s="58" t="str">
        <f>VLOOKUP(H69,PELIGROS!A$2:G$445,5,0)</f>
        <v>PVE Biomecánico, programa pausas activas, exámenes periódicos, recomendaciones, control de posturas</v>
      </c>
      <c r="N69" s="40">
        <v>2</v>
      </c>
      <c r="O69" s="41">
        <v>3</v>
      </c>
      <c r="P69" s="41">
        <v>10</v>
      </c>
      <c r="Q69" s="32">
        <f t="shared" si="6"/>
        <v>6</v>
      </c>
      <c r="R69" s="32">
        <f t="shared" si="7"/>
        <v>60</v>
      </c>
      <c r="S69" s="42" t="str">
        <f t="shared" si="8"/>
        <v>M-6</v>
      </c>
      <c r="T69" s="43" t="str">
        <f t="shared" si="9"/>
        <v>III</v>
      </c>
      <c r="U69" s="44" t="str">
        <f t="shared" si="10"/>
        <v>Mejorable</v>
      </c>
      <c r="V69" s="99"/>
      <c r="W69" s="58" t="str">
        <f>VLOOKUP(H69,PELIGROS!A$2:G$445,6,0)</f>
        <v>Enfermedades Musculoesqueléticas</v>
      </c>
      <c r="X69" s="40" t="s">
        <v>29</v>
      </c>
      <c r="Y69" s="40" t="s">
        <v>29</v>
      </c>
      <c r="Z69" s="40" t="s">
        <v>29</v>
      </c>
      <c r="AA69" s="42" t="s">
        <v>29</v>
      </c>
      <c r="AB69" s="58" t="str">
        <f>VLOOKUP(H69,PELIGROS!A$2:G$445,7,0)</f>
        <v>Prevención en lesiones osteomusculares, líderes de pausas activas</v>
      </c>
      <c r="AC69" s="40" t="s">
        <v>1211</v>
      </c>
      <c r="AD69" s="99"/>
    </row>
    <row r="70" spans="1:30" ht="51">
      <c r="A70" s="90"/>
      <c r="B70" s="90"/>
      <c r="C70" s="99"/>
      <c r="D70" s="99"/>
      <c r="E70" s="102"/>
      <c r="F70" s="102"/>
      <c r="G70" s="58" t="str">
        <f>VLOOKUP(H70,PELIGROS!A$1:G$445,2,0)</f>
        <v>Atropellamiento, Envestir</v>
      </c>
      <c r="H70" s="58" t="s">
        <v>1071</v>
      </c>
      <c r="I70" s="58" t="s">
        <v>1229</v>
      </c>
      <c r="J70" s="58" t="str">
        <f>VLOOKUP(H70,PELIGROS!A$2:G$445,3,0)</f>
        <v>Lesiones, pérdidas materiales, muerte</v>
      </c>
      <c r="K70" s="40" t="s">
        <v>27</v>
      </c>
      <c r="L70" s="58" t="str">
        <f>VLOOKUP(H70,PELIGROS!A$2:G$445,4,0)</f>
        <v>Inspecciones planeadas e inspecciones no planeadas, procedimientos de programas de seguridad y salud en el trabajo</v>
      </c>
      <c r="M70" s="58" t="str">
        <f>VLOOKUP(H70,PELIGROS!A$2:G$445,5,0)</f>
        <v>Programa de seguridad vial, señalización</v>
      </c>
      <c r="N70" s="40">
        <v>2</v>
      </c>
      <c r="O70" s="41">
        <v>1</v>
      </c>
      <c r="P70" s="41">
        <v>25</v>
      </c>
      <c r="Q70" s="32">
        <f t="shared" si="6"/>
        <v>2</v>
      </c>
      <c r="R70" s="32">
        <f t="shared" si="7"/>
        <v>50</v>
      </c>
      <c r="S70" s="42" t="str">
        <f t="shared" si="8"/>
        <v>B-2</v>
      </c>
      <c r="T70" s="43" t="str">
        <f t="shared" si="9"/>
        <v>III</v>
      </c>
      <c r="U70" s="44" t="str">
        <f t="shared" si="10"/>
        <v>Mejorable</v>
      </c>
      <c r="V70" s="99"/>
      <c r="W70" s="58" t="str">
        <f>VLOOKUP(H70,PELIGROS!A$2:G$445,6,0)</f>
        <v>Muerte</v>
      </c>
      <c r="X70" s="40" t="s">
        <v>29</v>
      </c>
      <c r="Y70" s="40" t="s">
        <v>29</v>
      </c>
      <c r="Z70" s="40" t="s">
        <v>29</v>
      </c>
      <c r="AA70" s="42" t="s">
        <v>29</v>
      </c>
      <c r="AB70" s="58" t="str">
        <f>VLOOKUP(H70,PELIGROS!A$2:G$445,7,0)</f>
        <v>Seguridad vial y manejo defensivo, aseguramiento de áreas de trabajo</v>
      </c>
      <c r="AC70" s="40" t="s">
        <v>29</v>
      </c>
      <c r="AD70" s="99"/>
    </row>
    <row r="71" spans="1:30" ht="63.75">
      <c r="A71" s="90"/>
      <c r="B71" s="90"/>
      <c r="C71" s="99"/>
      <c r="D71" s="99"/>
      <c r="E71" s="102"/>
      <c r="F71" s="102"/>
      <c r="G71" s="58" t="str">
        <f>VLOOKUP(H71,PELIGROS!A$1:G$445,2,0)</f>
        <v>Atraco, golpiza, atentados y secuestrados</v>
      </c>
      <c r="H71" s="58" t="s">
        <v>51</v>
      </c>
      <c r="I71" s="58" t="s">
        <v>1229</v>
      </c>
      <c r="J71" s="58" t="str">
        <f>VLOOKUP(H71,PELIGROS!A$2:G$445,3,0)</f>
        <v>Estrés, golpes, Secuestros</v>
      </c>
      <c r="K71" s="40" t="s">
        <v>27</v>
      </c>
      <c r="L71" s="58" t="str">
        <f>VLOOKUP(H71,PELIGROS!A$2:G$445,4,0)</f>
        <v>Inspecciones planeadas e inspecciones no planeadas, procedimientos de programas de seguridad y salud en el trabajo</v>
      </c>
      <c r="M71" s="58" t="str">
        <f>VLOOKUP(H71,PELIGROS!A$2:G$445,5,0)</f>
        <v xml:space="preserve">Uniformes Corporativos, Chaquetas corporativas, Carnetización
</v>
      </c>
      <c r="N71" s="40">
        <v>2</v>
      </c>
      <c r="O71" s="41">
        <v>1</v>
      </c>
      <c r="P71" s="41">
        <v>25</v>
      </c>
      <c r="Q71" s="32">
        <f t="shared" si="6"/>
        <v>2</v>
      </c>
      <c r="R71" s="32">
        <f t="shared" si="7"/>
        <v>50</v>
      </c>
      <c r="S71" s="42" t="str">
        <f t="shared" si="8"/>
        <v>B-2</v>
      </c>
      <c r="T71" s="43" t="str">
        <f t="shared" si="9"/>
        <v>III</v>
      </c>
      <c r="U71" s="44" t="str">
        <f t="shared" si="10"/>
        <v>Mejorable</v>
      </c>
      <c r="V71" s="99"/>
      <c r="W71" s="58" t="str">
        <f>VLOOKUP(H71,PELIGROS!A$2:G$445,6,0)</f>
        <v>Secuestros</v>
      </c>
      <c r="X71" s="40" t="s">
        <v>29</v>
      </c>
      <c r="Y71" s="40" t="s">
        <v>29</v>
      </c>
      <c r="Z71" s="40" t="s">
        <v>29</v>
      </c>
      <c r="AA71" s="42" t="s">
        <v>29</v>
      </c>
      <c r="AB71" s="58" t="str">
        <f>VLOOKUP(H71,PELIGROS!A$2:G$445,7,0)</f>
        <v>N/A</v>
      </c>
      <c r="AC71" s="40" t="s">
        <v>1212</v>
      </c>
      <c r="AD71" s="99"/>
    </row>
    <row r="72" spans="1:30" ht="51">
      <c r="A72" s="90"/>
      <c r="B72" s="90"/>
      <c r="C72" s="100"/>
      <c r="D72" s="100"/>
      <c r="E72" s="103"/>
      <c r="F72" s="103"/>
      <c r="G72" s="58" t="str">
        <f>VLOOKUP(H72,PELIGROS!A$1:G$445,2,0)</f>
        <v>SISMOS, INCENDIOS, INUNDACIONES, TERREMOTOS, VENDAVALES, DERRUMBE</v>
      </c>
      <c r="H72" s="58" t="s">
        <v>55</v>
      </c>
      <c r="I72" s="58" t="s">
        <v>1230</v>
      </c>
      <c r="J72" s="58" t="str">
        <f>VLOOKUP(H72,PELIGROS!A$2:G$445,3,0)</f>
        <v>SISMOS, INCENDIOS, INUNDACIONES, TERREMOTOS, VENDAVALES</v>
      </c>
      <c r="K72" s="40" t="s">
        <v>27</v>
      </c>
      <c r="L72" s="58" t="str">
        <f>VLOOKUP(H72,PELIGROS!A$2:G$445,4,0)</f>
        <v>Inspecciones planeadas e inspecciones no planeadas, procedimientos de programas de seguridad y salud en el trabajo</v>
      </c>
      <c r="M72" s="58" t="str">
        <f>VLOOKUP(H72,PELIGROS!A$2:G$445,5,0)</f>
        <v>BRIGADAS DE EMERGENCIAS</v>
      </c>
      <c r="N72" s="40">
        <v>2</v>
      </c>
      <c r="O72" s="41">
        <v>1</v>
      </c>
      <c r="P72" s="41">
        <v>100</v>
      </c>
      <c r="Q72" s="32">
        <f t="shared" si="6"/>
        <v>2</v>
      </c>
      <c r="R72" s="32">
        <f t="shared" si="7"/>
        <v>200</v>
      </c>
      <c r="S72" s="42" t="str">
        <f t="shared" si="8"/>
        <v>B-2</v>
      </c>
      <c r="T72" s="43" t="str">
        <f t="shared" si="9"/>
        <v>II</v>
      </c>
      <c r="U72" s="44" t="str">
        <f t="shared" si="10"/>
        <v>No Aceptable o Aceptable Con Control Especifico</v>
      </c>
      <c r="V72" s="100"/>
      <c r="W72" s="58" t="str">
        <f>VLOOKUP(H72,PELIGROS!A$2:G$445,6,0)</f>
        <v>MUERTE</v>
      </c>
      <c r="X72" s="40" t="s">
        <v>29</v>
      </c>
      <c r="Y72" s="40" t="s">
        <v>29</v>
      </c>
      <c r="Z72" s="40" t="s">
        <v>29</v>
      </c>
      <c r="AA72" s="42" t="s">
        <v>29</v>
      </c>
      <c r="AB72" s="58" t="str">
        <f>VLOOKUP(H72,PELIGROS!A$2:G$445,7,0)</f>
        <v>ENTRENAMIENTO DE LA BRIGADA; DIVULGACIÓN DE PLAN DE EMERGENCIA</v>
      </c>
      <c r="AC72" s="40" t="s">
        <v>1198</v>
      </c>
      <c r="AD72" s="100"/>
    </row>
    <row r="73" spans="1:30" ht="51" customHeight="1">
      <c r="A73" s="90"/>
      <c r="B73" s="90"/>
      <c r="C73" s="104" t="s">
        <v>1220</v>
      </c>
      <c r="D73" s="104" t="s">
        <v>1069</v>
      </c>
      <c r="E73" s="105" t="s">
        <v>980</v>
      </c>
      <c r="F73" s="105" t="s">
        <v>1196</v>
      </c>
      <c r="G73" s="57" t="str">
        <f>VLOOKUP(H73,PELIGROS!A$1:G$445,2,0)</f>
        <v>INFRAROJA, ULTRAVIOLETA, VISIBLE, RADIOFRECUENCIA, MICROONDAS, LASER</v>
      </c>
      <c r="H73" s="57" t="s">
        <v>60</v>
      </c>
      <c r="I73" s="57" t="s">
        <v>1225</v>
      </c>
      <c r="J73" s="57" t="str">
        <f>VLOOKUP(H73,PELIGROS!A$2:G$445,3,0)</f>
        <v>CÁNCER, LESIONES DÉRMICAS Y OCULARES</v>
      </c>
      <c r="K73" s="35" t="s">
        <v>27</v>
      </c>
      <c r="L73" s="57" t="str">
        <f>VLOOKUP(H73,PELIGROS!A$2:G$445,4,0)</f>
        <v>Inspecciones planeadas e inspecciones no planeadas, procedimientos de programas de seguridad y salud en el trabajo</v>
      </c>
      <c r="M73" s="57" t="str">
        <f>VLOOKUP(H73,PELIGROS!A$2:G$445,5,0)</f>
        <v>PROGRAMA BLOQUEADOR SOLAR</v>
      </c>
      <c r="N73" s="35">
        <v>2</v>
      </c>
      <c r="O73" s="36">
        <v>3</v>
      </c>
      <c r="P73" s="36">
        <v>10</v>
      </c>
      <c r="Q73" s="31">
        <f t="shared" si="6"/>
        <v>6</v>
      </c>
      <c r="R73" s="31">
        <f t="shared" si="7"/>
        <v>60</v>
      </c>
      <c r="S73" s="37" t="str">
        <f t="shared" si="8"/>
        <v>M-6</v>
      </c>
      <c r="T73" s="38" t="str">
        <f t="shared" si="9"/>
        <v>III</v>
      </c>
      <c r="U73" s="39" t="str">
        <f t="shared" si="10"/>
        <v>Mejorable</v>
      </c>
      <c r="V73" s="104">
        <v>1</v>
      </c>
      <c r="W73" s="57" t="str">
        <f>VLOOKUP(H73,PELIGROS!A$2:G$445,6,0)</f>
        <v>CÁNCER</v>
      </c>
      <c r="X73" s="35" t="s">
        <v>29</v>
      </c>
      <c r="Y73" s="35" t="s">
        <v>29</v>
      </c>
      <c r="Z73" s="35" t="s">
        <v>29</v>
      </c>
      <c r="AA73" s="37" t="s">
        <v>29</v>
      </c>
      <c r="AB73" s="57" t="str">
        <f>VLOOKUP(H73,PELIGROS!A$2:G$445,7,0)</f>
        <v>N/A</v>
      </c>
      <c r="AC73" s="35" t="s">
        <v>1199</v>
      </c>
      <c r="AD73" s="104" t="s">
        <v>1197</v>
      </c>
    </row>
    <row r="74" spans="1:30" ht="51">
      <c r="A74" s="90"/>
      <c r="B74" s="90"/>
      <c r="C74" s="93"/>
      <c r="D74" s="93"/>
      <c r="E74" s="96"/>
      <c r="F74" s="96"/>
      <c r="G74" s="57" t="str">
        <f>VLOOKUP(H74,PELIGROS!A$1:G$445,2,0)</f>
        <v>ENERGÍA TÉRMICA, CAMBIO DE TEMPERATURA DURANTE LOS RECORRIDOS</v>
      </c>
      <c r="H74" s="57" t="s">
        <v>154</v>
      </c>
      <c r="I74" s="57" t="s">
        <v>1225</v>
      </c>
      <c r="J74" s="57" t="str">
        <f>VLOOKUP(H74,PELIGROS!A$2:G$445,3,0)</f>
        <v xml:space="preserve"> GOLPE DE CALOR,  DESHIDRATACIÓN</v>
      </c>
      <c r="K74" s="35" t="s">
        <v>27</v>
      </c>
      <c r="L74" s="57" t="str">
        <f>VLOOKUP(H74,PELIGROS!A$2:G$445,4,0)</f>
        <v>Inspecciones planeadas e inspecciones no planeadas, procedimientos de programas de seguridad y salud en el trabajo</v>
      </c>
      <c r="M74" s="57" t="str">
        <f>VLOOKUP(H74,PELIGROS!A$2:G$445,5,0)</f>
        <v>NO OBSERVADO</v>
      </c>
      <c r="N74" s="35">
        <v>2</v>
      </c>
      <c r="O74" s="36">
        <v>2</v>
      </c>
      <c r="P74" s="36">
        <v>10</v>
      </c>
      <c r="Q74" s="31">
        <f t="shared" si="6"/>
        <v>4</v>
      </c>
      <c r="R74" s="31">
        <f t="shared" si="7"/>
        <v>40</v>
      </c>
      <c r="S74" s="37" t="str">
        <f t="shared" si="8"/>
        <v>B-4</v>
      </c>
      <c r="T74" s="38" t="str">
        <f t="shared" si="9"/>
        <v>III</v>
      </c>
      <c r="U74" s="39" t="str">
        <f t="shared" si="10"/>
        <v>Mejorable</v>
      </c>
      <c r="V74" s="93"/>
      <c r="W74" s="57" t="str">
        <f>VLOOKUP(H74,PELIGROS!A$2:G$445,6,0)</f>
        <v>CÁNCER DE PIEL</v>
      </c>
      <c r="X74" s="35" t="s">
        <v>29</v>
      </c>
      <c r="Y74" s="35" t="s">
        <v>29</v>
      </c>
      <c r="Z74" s="35" t="s">
        <v>29</v>
      </c>
      <c r="AA74" s="37" t="s">
        <v>29</v>
      </c>
      <c r="AB74" s="57" t="str">
        <f>VLOOKUP(H74,PELIGROS!A$2:G$445,7,0)</f>
        <v>N/A</v>
      </c>
      <c r="AC74" s="35" t="s">
        <v>1213</v>
      </c>
      <c r="AD74" s="93"/>
    </row>
    <row r="75" spans="1:30" ht="63.75">
      <c r="A75" s="90"/>
      <c r="B75" s="90"/>
      <c r="C75" s="93"/>
      <c r="D75" s="93"/>
      <c r="E75" s="96"/>
      <c r="F75" s="96"/>
      <c r="G75" s="57" t="str">
        <f>VLOOKUP(H75,PELIGROS!A$1:G$445,2,0)</f>
        <v>CONCENTRACIÓN EN ACTIVIDADES DE ALTO DESEMPEÑO MENTAL</v>
      </c>
      <c r="H75" s="57" t="s">
        <v>65</v>
      </c>
      <c r="I75" s="57" t="s">
        <v>1227</v>
      </c>
      <c r="J75" s="57" t="str">
        <f>VLOOKUP(H75,PELIGROS!A$2:G$445,3,0)</f>
        <v>ESTRÉS, CEFALEA, IRRITABILIDAD</v>
      </c>
      <c r="K75" s="35" t="s">
        <v>27</v>
      </c>
      <c r="L75" s="57" t="str">
        <f>VLOOKUP(H75,PELIGROS!A$2:G$445,4,0)</f>
        <v>N/A</v>
      </c>
      <c r="M75" s="57" t="str">
        <f>VLOOKUP(H75,PELIGROS!A$2:G$445,5,0)</f>
        <v>PVE PSICOSOCIAL</v>
      </c>
      <c r="N75" s="35">
        <v>2</v>
      </c>
      <c r="O75" s="36">
        <v>3</v>
      </c>
      <c r="P75" s="36">
        <v>10</v>
      </c>
      <c r="Q75" s="31">
        <f t="shared" si="6"/>
        <v>6</v>
      </c>
      <c r="R75" s="31">
        <f t="shared" si="7"/>
        <v>60</v>
      </c>
      <c r="S75" s="37" t="str">
        <f t="shared" si="8"/>
        <v>M-6</v>
      </c>
      <c r="T75" s="38" t="str">
        <f t="shared" si="9"/>
        <v>III</v>
      </c>
      <c r="U75" s="39" t="str">
        <f t="shared" si="10"/>
        <v>Mejorable</v>
      </c>
      <c r="V75" s="93"/>
      <c r="W75" s="57" t="str">
        <f>VLOOKUP(H75,PELIGROS!A$2:G$445,6,0)</f>
        <v>ESTRÉS</v>
      </c>
      <c r="X75" s="35" t="s">
        <v>29</v>
      </c>
      <c r="Y75" s="35" t="s">
        <v>29</v>
      </c>
      <c r="Z75" s="35" t="s">
        <v>29</v>
      </c>
      <c r="AA75" s="37" t="s">
        <v>29</v>
      </c>
      <c r="AB75" s="57" t="str">
        <f>VLOOKUP(H75,PELIGROS!A$2:G$445,7,0)</f>
        <v>N/A</v>
      </c>
      <c r="AC75" s="35" t="s">
        <v>1200</v>
      </c>
      <c r="AD75" s="93"/>
    </row>
    <row r="76" spans="1:30" ht="63.75">
      <c r="A76" s="90"/>
      <c r="B76" s="90"/>
      <c r="C76" s="93"/>
      <c r="D76" s="93"/>
      <c r="E76" s="96"/>
      <c r="F76" s="96"/>
      <c r="G76" s="57" t="str">
        <f>VLOOKUP(H76,PELIGROS!A$1:G$445,2,0)</f>
        <v>NATURALEZA DE LA TAREA</v>
      </c>
      <c r="H76" s="57" t="s">
        <v>69</v>
      </c>
      <c r="I76" s="57" t="s">
        <v>1227</v>
      </c>
      <c r="J76" s="57" t="str">
        <f>VLOOKUP(H76,PELIGROS!A$2:G$445,3,0)</f>
        <v>ESTRÉS,  TRANSTORNOS DEL SUEÑO</v>
      </c>
      <c r="K76" s="35" t="s">
        <v>27</v>
      </c>
      <c r="L76" s="57" t="str">
        <f>VLOOKUP(H76,PELIGROS!A$2:G$445,4,0)</f>
        <v>N/A</v>
      </c>
      <c r="M76" s="57" t="str">
        <f>VLOOKUP(H76,PELIGROS!A$2:G$445,5,0)</f>
        <v>PVE PSICOSOCIAL</v>
      </c>
      <c r="N76" s="35">
        <v>2</v>
      </c>
      <c r="O76" s="36">
        <v>3</v>
      </c>
      <c r="P76" s="36">
        <v>10</v>
      </c>
      <c r="Q76" s="31">
        <f t="shared" si="6"/>
        <v>6</v>
      </c>
      <c r="R76" s="31">
        <f t="shared" si="7"/>
        <v>60</v>
      </c>
      <c r="S76" s="37" t="str">
        <f t="shared" si="8"/>
        <v>M-6</v>
      </c>
      <c r="T76" s="38" t="str">
        <f t="shared" si="9"/>
        <v>III</v>
      </c>
      <c r="U76" s="39" t="str">
        <f t="shared" si="10"/>
        <v>Mejorable</v>
      </c>
      <c r="V76" s="93"/>
      <c r="W76" s="57" t="str">
        <f>VLOOKUP(H76,PELIGROS!A$2:G$445,6,0)</f>
        <v>ESTRÉS</v>
      </c>
      <c r="X76" s="35" t="s">
        <v>29</v>
      </c>
      <c r="Y76" s="35" t="s">
        <v>29</v>
      </c>
      <c r="Z76" s="35" t="s">
        <v>29</v>
      </c>
      <c r="AA76" s="37" t="s">
        <v>29</v>
      </c>
      <c r="AB76" s="57" t="str">
        <f>VLOOKUP(H76,PELIGROS!A$2:G$445,7,0)</f>
        <v>N/A</v>
      </c>
      <c r="AC76" s="35" t="s">
        <v>1200</v>
      </c>
      <c r="AD76" s="93"/>
    </row>
    <row r="77" spans="1:30" ht="51">
      <c r="A77" s="90"/>
      <c r="B77" s="90"/>
      <c r="C77" s="93"/>
      <c r="D77" s="93"/>
      <c r="E77" s="96"/>
      <c r="F77" s="96"/>
      <c r="G77" s="57" t="str">
        <f>VLOOKUP(H77,PELIGROS!A$1:G$445,2,0)</f>
        <v>Forzadas, Prolongadas</v>
      </c>
      <c r="H77" s="57" t="s">
        <v>37</v>
      </c>
      <c r="I77" s="57" t="s">
        <v>1228</v>
      </c>
      <c r="J77" s="57" t="str">
        <f>VLOOKUP(H77,PELIGROS!A$2:G$445,3,0)</f>
        <v xml:space="preserve">Lesiones osteomusculares, lesiones osteoarticulares
</v>
      </c>
      <c r="K77" s="35" t="s">
        <v>27</v>
      </c>
      <c r="L77" s="57" t="str">
        <f>VLOOKUP(H77,PELIGROS!A$2:G$445,4,0)</f>
        <v>Inspecciones planeadas e inspecciones no planeadas, procedimientos de programas de seguridad y salud en el trabajo</v>
      </c>
      <c r="M77" s="57" t="str">
        <f>VLOOKUP(H77,PELIGROS!A$2:G$445,5,0)</f>
        <v>PVE Biomecánico, programa pausas activas, exámenes periódicos, recomendaciones, control de posturas</v>
      </c>
      <c r="N77" s="35">
        <v>2</v>
      </c>
      <c r="O77" s="36">
        <v>3</v>
      </c>
      <c r="P77" s="36">
        <v>10</v>
      </c>
      <c r="Q77" s="31">
        <f t="shared" ref="Q77:Q100" si="11">N77*O77</f>
        <v>6</v>
      </c>
      <c r="R77" s="31">
        <f t="shared" ref="R77:R100" si="12">P77*Q77</f>
        <v>60</v>
      </c>
      <c r="S77" s="37" t="str">
        <f t="shared" ref="S77:S100" si="13">IF(Q77=40,"MA-40",IF(Q77=30,"MA-30",IF(Q77=20,"A-20",IF(Q77=10,"A-10",IF(Q77=24,"MA-24",IF(Q77=18,"A-18",IF(Q77=12,"A-12",IF(Q77=6,"M-6",IF(Q77=8,"M-8",IF(Q77=6,"M-6",IF(Q77=4,"B-4",IF(Q77=2,"B-2",))))))))))))</f>
        <v>M-6</v>
      </c>
      <c r="T77" s="38" t="str">
        <f t="shared" ref="T77:T100" si="14">IF(R77&lt;=20,"IV",IF(R77&lt;=120,"III",IF(R77&lt;=500,"II",IF(R77&lt;=4000,"I"))))</f>
        <v>III</v>
      </c>
      <c r="U77" s="39" t="str">
        <f t="shared" ref="U77:U100" si="15">IF(T77=0,"",IF(T77="IV","Aceptable",IF(T77="III","Mejorable",IF(T77="II","No Aceptable o Aceptable Con Control Especifico",IF(T77="I","No Aceptable","")))))</f>
        <v>Mejorable</v>
      </c>
      <c r="V77" s="93"/>
      <c r="W77" s="57" t="str">
        <f>VLOOKUP(H77,PELIGROS!A$2:G$445,6,0)</f>
        <v>Enfermedades Osteomusculares</v>
      </c>
      <c r="X77" s="35" t="s">
        <v>29</v>
      </c>
      <c r="Y77" s="35" t="s">
        <v>29</v>
      </c>
      <c r="Z77" s="35" t="s">
        <v>29</v>
      </c>
      <c r="AA77" s="37" t="s">
        <v>29</v>
      </c>
      <c r="AB77" s="57" t="str">
        <f>VLOOKUP(H77,PELIGROS!A$2:G$445,7,0)</f>
        <v>Prevención en lesiones osteomusculares, líderes de pausas activas</v>
      </c>
      <c r="AC77" s="35" t="s">
        <v>1211</v>
      </c>
      <c r="AD77" s="93"/>
    </row>
    <row r="78" spans="1:30" ht="38.25">
      <c r="A78" s="90"/>
      <c r="B78" s="90"/>
      <c r="C78" s="93"/>
      <c r="D78" s="93"/>
      <c r="E78" s="96"/>
      <c r="F78" s="96"/>
      <c r="G78" s="57" t="str">
        <f>VLOOKUP(H78,PELIGROS!A$1:G$445,2,0)</f>
        <v>Movimientos repetitivos, Miembros Superiores</v>
      </c>
      <c r="H78" s="57" t="s">
        <v>1108</v>
      </c>
      <c r="I78" s="57" t="s">
        <v>1228</v>
      </c>
      <c r="J78" s="57" t="str">
        <f>VLOOKUP(H78,PELIGROS!A$2:G$445,3,0)</f>
        <v>Lesiones Musculoesqueléticas</v>
      </c>
      <c r="K78" s="35" t="s">
        <v>27</v>
      </c>
      <c r="L78" s="57" t="str">
        <f>VLOOKUP(H78,PELIGROS!A$2:G$445,4,0)</f>
        <v>N/A</v>
      </c>
      <c r="M78" s="57" t="str">
        <f>VLOOKUP(H78,PELIGROS!A$2:G$445,5,0)</f>
        <v>PVE Biomecánico, programa pausas activas, exámenes periódicos, recomendaciones, control de posturas</v>
      </c>
      <c r="N78" s="35">
        <v>2</v>
      </c>
      <c r="O78" s="36">
        <v>3</v>
      </c>
      <c r="P78" s="36">
        <v>10</v>
      </c>
      <c r="Q78" s="31">
        <f t="shared" si="11"/>
        <v>6</v>
      </c>
      <c r="R78" s="31">
        <f t="shared" si="12"/>
        <v>60</v>
      </c>
      <c r="S78" s="37" t="str">
        <f t="shared" si="13"/>
        <v>M-6</v>
      </c>
      <c r="T78" s="38" t="str">
        <f t="shared" si="14"/>
        <v>III</v>
      </c>
      <c r="U78" s="39" t="str">
        <f t="shared" si="15"/>
        <v>Mejorable</v>
      </c>
      <c r="V78" s="93"/>
      <c r="W78" s="57" t="str">
        <f>VLOOKUP(H78,PELIGROS!A$2:G$445,6,0)</f>
        <v>Enfermedades Musculoesqueléticas</v>
      </c>
      <c r="X78" s="35" t="s">
        <v>29</v>
      </c>
      <c r="Y78" s="35" t="s">
        <v>29</v>
      </c>
      <c r="Z78" s="35" t="s">
        <v>29</v>
      </c>
      <c r="AA78" s="37" t="s">
        <v>29</v>
      </c>
      <c r="AB78" s="57" t="str">
        <f>VLOOKUP(H78,PELIGROS!A$2:G$445,7,0)</f>
        <v>Prevención en lesiones osteomusculares, líderes de pausas activas</v>
      </c>
      <c r="AC78" s="35" t="s">
        <v>1211</v>
      </c>
      <c r="AD78" s="93"/>
    </row>
    <row r="79" spans="1:30" ht="51">
      <c r="A79" s="90"/>
      <c r="B79" s="90"/>
      <c r="C79" s="94"/>
      <c r="D79" s="94"/>
      <c r="E79" s="97"/>
      <c r="F79" s="97"/>
      <c r="G79" s="57" t="str">
        <f>VLOOKUP(H79,PELIGROS!A$1:G$445,2,0)</f>
        <v>SISMOS, INCENDIOS, INUNDACIONES, TERREMOTOS, VENDAVALES, DERRUMBE</v>
      </c>
      <c r="H79" s="57" t="s">
        <v>55</v>
      </c>
      <c r="I79" s="57" t="s">
        <v>1230</v>
      </c>
      <c r="J79" s="57" t="str">
        <f>VLOOKUP(H79,PELIGROS!A$2:G$445,3,0)</f>
        <v>SISMOS, INCENDIOS, INUNDACIONES, TERREMOTOS, VENDAVALES</v>
      </c>
      <c r="K79" s="35" t="s">
        <v>27</v>
      </c>
      <c r="L79" s="57" t="str">
        <f>VLOOKUP(H79,PELIGROS!A$2:G$445,4,0)</f>
        <v>Inspecciones planeadas e inspecciones no planeadas, procedimientos de programas de seguridad y salud en el trabajo</v>
      </c>
      <c r="M79" s="57" t="str">
        <f>VLOOKUP(H79,PELIGROS!A$2:G$445,5,0)</f>
        <v>BRIGADAS DE EMERGENCIAS</v>
      </c>
      <c r="N79" s="35">
        <v>2</v>
      </c>
      <c r="O79" s="36">
        <v>1</v>
      </c>
      <c r="P79" s="36">
        <v>100</v>
      </c>
      <c r="Q79" s="31">
        <f t="shared" si="11"/>
        <v>2</v>
      </c>
      <c r="R79" s="31">
        <f t="shared" si="12"/>
        <v>200</v>
      </c>
      <c r="S79" s="37" t="str">
        <f t="shared" si="13"/>
        <v>B-2</v>
      </c>
      <c r="T79" s="38" t="str">
        <f t="shared" si="14"/>
        <v>II</v>
      </c>
      <c r="U79" s="39" t="str">
        <f t="shared" si="15"/>
        <v>No Aceptable o Aceptable Con Control Especifico</v>
      </c>
      <c r="V79" s="94"/>
      <c r="W79" s="57" t="str">
        <f>VLOOKUP(H79,PELIGROS!A$2:G$445,6,0)</f>
        <v>MUERTE</v>
      </c>
      <c r="X79" s="35" t="s">
        <v>29</v>
      </c>
      <c r="Y79" s="35" t="s">
        <v>29</v>
      </c>
      <c r="Z79" s="35" t="s">
        <v>29</v>
      </c>
      <c r="AA79" s="37" t="s">
        <v>29</v>
      </c>
      <c r="AB79" s="57" t="str">
        <f>VLOOKUP(H79,PELIGROS!A$2:G$445,7,0)</f>
        <v>ENTRENAMIENTO DE LA BRIGADA; DIVULGACIÓN DE PLAN DE EMERGENCIA</v>
      </c>
      <c r="AC79" s="35" t="s">
        <v>1198</v>
      </c>
      <c r="AD79" s="94"/>
    </row>
    <row r="80" spans="1:30" ht="51" customHeight="1">
      <c r="A80" s="90"/>
      <c r="B80" s="90"/>
      <c r="C80" s="98" t="s">
        <v>1060</v>
      </c>
      <c r="D80" s="98" t="s">
        <v>1221</v>
      </c>
      <c r="E80" s="101" t="s">
        <v>1010</v>
      </c>
      <c r="F80" s="101" t="s">
        <v>1196</v>
      </c>
      <c r="G80" s="58" t="str">
        <f>VLOOKUP(H80,PELIGROS!A$1:G$445,2,0)</f>
        <v>INFRAROJA, ULTRAVIOLETA, VISIBLE, RADIOFRECUENCIA, MICROONDAS, LASER</v>
      </c>
      <c r="H80" s="58" t="s">
        <v>60</v>
      </c>
      <c r="I80" s="58" t="s">
        <v>1225</v>
      </c>
      <c r="J80" s="58" t="str">
        <f>VLOOKUP(H80,PELIGROS!A$2:G$445,3,0)</f>
        <v>CÁNCER, LESIONES DÉRMICAS Y OCULARES</v>
      </c>
      <c r="K80" s="40" t="s">
        <v>27</v>
      </c>
      <c r="L80" s="58" t="str">
        <f>VLOOKUP(H80,PELIGROS!A$2:G$445,4,0)</f>
        <v>Inspecciones planeadas e inspecciones no planeadas, procedimientos de programas de seguridad y salud en el trabajo</v>
      </c>
      <c r="M80" s="58" t="str">
        <f>VLOOKUP(H80,PELIGROS!A$2:G$445,5,0)</f>
        <v>PROGRAMA BLOQUEADOR SOLAR</v>
      </c>
      <c r="N80" s="40">
        <v>2</v>
      </c>
      <c r="O80" s="41">
        <v>4</v>
      </c>
      <c r="P80" s="41">
        <v>10</v>
      </c>
      <c r="Q80" s="32">
        <f t="shared" si="11"/>
        <v>8</v>
      </c>
      <c r="R80" s="32">
        <f t="shared" si="12"/>
        <v>80</v>
      </c>
      <c r="S80" s="42" t="str">
        <f t="shared" si="13"/>
        <v>M-8</v>
      </c>
      <c r="T80" s="43" t="str">
        <f t="shared" si="14"/>
        <v>III</v>
      </c>
      <c r="U80" s="44" t="str">
        <f t="shared" si="15"/>
        <v>Mejorable</v>
      </c>
      <c r="V80" s="98">
        <v>1</v>
      </c>
      <c r="W80" s="58" t="str">
        <f>VLOOKUP(H80,PELIGROS!A$2:G$445,6,0)</f>
        <v>CÁNCER</v>
      </c>
      <c r="X80" s="40" t="s">
        <v>29</v>
      </c>
      <c r="Y80" s="40" t="s">
        <v>29</v>
      </c>
      <c r="Z80" s="40" t="s">
        <v>29</v>
      </c>
      <c r="AA80" s="42" t="s">
        <v>29</v>
      </c>
      <c r="AB80" s="58" t="str">
        <f>VLOOKUP(H80,PELIGROS!A$2:G$445,7,0)</f>
        <v>N/A</v>
      </c>
      <c r="AC80" s="40" t="s">
        <v>1199</v>
      </c>
      <c r="AD80" s="98" t="s">
        <v>1197</v>
      </c>
    </row>
    <row r="81" spans="1:30" ht="51">
      <c r="A81" s="90"/>
      <c r="B81" s="90"/>
      <c r="C81" s="99"/>
      <c r="D81" s="99"/>
      <c r="E81" s="102"/>
      <c r="F81" s="102"/>
      <c r="G81" s="58" t="str">
        <f>VLOOKUP(H81,PELIGROS!A$1:G$445,2,0)</f>
        <v>ENERGÍA TÉRMICA, CAMBIO DE TEMPERATURA DURANTE LOS RECORRIDOS</v>
      </c>
      <c r="H81" s="58" t="s">
        <v>154</v>
      </c>
      <c r="I81" s="58" t="s">
        <v>1225</v>
      </c>
      <c r="J81" s="58" t="str">
        <f>VLOOKUP(H81,PELIGROS!A$2:G$445,3,0)</f>
        <v xml:space="preserve"> GOLPE DE CALOR,  DESHIDRATACIÓN</v>
      </c>
      <c r="K81" s="40" t="s">
        <v>27</v>
      </c>
      <c r="L81" s="58" t="str">
        <f>VLOOKUP(H81,PELIGROS!A$2:G$445,4,0)</f>
        <v>Inspecciones planeadas e inspecciones no planeadas, procedimientos de programas de seguridad y salud en el trabajo</v>
      </c>
      <c r="M81" s="58" t="str">
        <f>VLOOKUP(H81,PELIGROS!A$2:G$445,5,0)</f>
        <v>NO OBSERVADO</v>
      </c>
      <c r="N81" s="40">
        <v>2</v>
      </c>
      <c r="O81" s="41">
        <v>2</v>
      </c>
      <c r="P81" s="41">
        <v>10</v>
      </c>
      <c r="Q81" s="32">
        <f t="shared" si="11"/>
        <v>4</v>
      </c>
      <c r="R81" s="32">
        <f t="shared" si="12"/>
        <v>40</v>
      </c>
      <c r="S81" s="42" t="str">
        <f t="shared" si="13"/>
        <v>B-4</v>
      </c>
      <c r="T81" s="43" t="str">
        <f t="shared" si="14"/>
        <v>III</v>
      </c>
      <c r="U81" s="44" t="str">
        <f t="shared" si="15"/>
        <v>Mejorable</v>
      </c>
      <c r="V81" s="99"/>
      <c r="W81" s="58" t="str">
        <f>VLOOKUP(H81,PELIGROS!A$2:G$445,6,0)</f>
        <v>CÁNCER DE PIEL</v>
      </c>
      <c r="X81" s="40" t="s">
        <v>29</v>
      </c>
      <c r="Y81" s="40" t="s">
        <v>29</v>
      </c>
      <c r="Z81" s="40" t="s">
        <v>29</v>
      </c>
      <c r="AA81" s="42" t="s">
        <v>29</v>
      </c>
      <c r="AB81" s="58" t="str">
        <f>VLOOKUP(H81,PELIGROS!A$2:G$445,7,0)</f>
        <v>N/A</v>
      </c>
      <c r="AC81" s="40" t="s">
        <v>1213</v>
      </c>
      <c r="AD81" s="99"/>
    </row>
    <row r="82" spans="1:30" ht="63.75">
      <c r="A82" s="90"/>
      <c r="B82" s="90"/>
      <c r="C82" s="99"/>
      <c r="D82" s="99"/>
      <c r="E82" s="102"/>
      <c r="F82" s="102"/>
      <c r="G82" s="58" t="str">
        <f>VLOOKUP(H82,PELIGROS!A$1:G$445,2,0)</f>
        <v>NATURALEZA DE LA TAREA</v>
      </c>
      <c r="H82" s="58" t="s">
        <v>69</v>
      </c>
      <c r="I82" s="58" t="s">
        <v>1227</v>
      </c>
      <c r="J82" s="58" t="str">
        <f>VLOOKUP(H82,PELIGROS!A$2:G$445,3,0)</f>
        <v>ESTRÉS,  TRANSTORNOS DEL SUEÑO</v>
      </c>
      <c r="K82" s="40" t="s">
        <v>27</v>
      </c>
      <c r="L82" s="58" t="str">
        <f>VLOOKUP(H82,PELIGROS!A$2:G$445,4,0)</f>
        <v>N/A</v>
      </c>
      <c r="M82" s="58" t="str">
        <f>VLOOKUP(H82,PELIGROS!A$2:G$445,5,0)</f>
        <v>PVE PSICOSOCIAL</v>
      </c>
      <c r="N82" s="40">
        <v>2</v>
      </c>
      <c r="O82" s="41">
        <v>3</v>
      </c>
      <c r="P82" s="41">
        <v>10</v>
      </c>
      <c r="Q82" s="32">
        <f t="shared" si="11"/>
        <v>6</v>
      </c>
      <c r="R82" s="32">
        <f t="shared" si="12"/>
        <v>60</v>
      </c>
      <c r="S82" s="42" t="str">
        <f t="shared" si="13"/>
        <v>M-6</v>
      </c>
      <c r="T82" s="43" t="str">
        <f t="shared" si="14"/>
        <v>III</v>
      </c>
      <c r="U82" s="44" t="str">
        <f t="shared" si="15"/>
        <v>Mejorable</v>
      </c>
      <c r="V82" s="99"/>
      <c r="W82" s="58" t="str">
        <f>VLOOKUP(H82,PELIGROS!A$2:G$445,6,0)</f>
        <v>ESTRÉS</v>
      </c>
      <c r="X82" s="40" t="s">
        <v>29</v>
      </c>
      <c r="Y82" s="40" t="s">
        <v>29</v>
      </c>
      <c r="Z82" s="40" t="s">
        <v>29</v>
      </c>
      <c r="AA82" s="42" t="s">
        <v>29</v>
      </c>
      <c r="AB82" s="58" t="str">
        <f>VLOOKUP(H82,PELIGROS!A$2:G$445,7,0)</f>
        <v>N/A</v>
      </c>
      <c r="AC82" s="40" t="s">
        <v>1200</v>
      </c>
      <c r="AD82" s="99"/>
    </row>
    <row r="83" spans="1:30" ht="63.75">
      <c r="A83" s="90"/>
      <c r="B83" s="90"/>
      <c r="C83" s="99"/>
      <c r="D83" s="99"/>
      <c r="E83" s="102"/>
      <c r="F83" s="102"/>
      <c r="G83" s="58" t="str">
        <f>VLOOKUP(H83,PELIGROS!A$1:G$445,2,0)</f>
        <v>CONCENTRACIÓN EN ACTIVIDADES DE ALTO DESEMPEÑO MENTAL</v>
      </c>
      <c r="H83" s="58" t="s">
        <v>65</v>
      </c>
      <c r="I83" s="58" t="s">
        <v>1227</v>
      </c>
      <c r="J83" s="58" t="str">
        <f>VLOOKUP(H83,PELIGROS!A$2:G$445,3,0)</f>
        <v>ESTRÉS, CEFALEA, IRRITABILIDAD</v>
      </c>
      <c r="K83" s="40" t="s">
        <v>27</v>
      </c>
      <c r="L83" s="58" t="str">
        <f>VLOOKUP(H83,PELIGROS!A$2:G$445,4,0)</f>
        <v>N/A</v>
      </c>
      <c r="M83" s="58" t="str">
        <f>VLOOKUP(H83,PELIGROS!A$2:G$445,5,0)</f>
        <v>PVE PSICOSOCIAL</v>
      </c>
      <c r="N83" s="40">
        <v>2</v>
      </c>
      <c r="O83" s="41">
        <v>2</v>
      </c>
      <c r="P83" s="41">
        <v>10</v>
      </c>
      <c r="Q83" s="32">
        <f t="shared" si="11"/>
        <v>4</v>
      </c>
      <c r="R83" s="32">
        <f t="shared" si="12"/>
        <v>40</v>
      </c>
      <c r="S83" s="42" t="str">
        <f t="shared" si="13"/>
        <v>B-4</v>
      </c>
      <c r="T83" s="43" t="str">
        <f t="shared" si="14"/>
        <v>III</v>
      </c>
      <c r="U83" s="44" t="str">
        <f t="shared" si="15"/>
        <v>Mejorable</v>
      </c>
      <c r="V83" s="99"/>
      <c r="W83" s="58" t="str">
        <f>VLOOKUP(H83,PELIGROS!A$2:G$445,6,0)</f>
        <v>ESTRÉS</v>
      </c>
      <c r="X83" s="40" t="s">
        <v>29</v>
      </c>
      <c r="Y83" s="40" t="s">
        <v>29</v>
      </c>
      <c r="Z83" s="40" t="s">
        <v>29</v>
      </c>
      <c r="AA83" s="42" t="s">
        <v>29</v>
      </c>
      <c r="AB83" s="58" t="str">
        <f>VLOOKUP(H83,PELIGROS!A$2:G$445,7,0)</f>
        <v>N/A</v>
      </c>
      <c r="AC83" s="40" t="s">
        <v>1200</v>
      </c>
      <c r="AD83" s="99"/>
    </row>
    <row r="84" spans="1:30" ht="51">
      <c r="A84" s="90"/>
      <c r="B84" s="90"/>
      <c r="C84" s="99"/>
      <c r="D84" s="99"/>
      <c r="E84" s="102"/>
      <c r="F84" s="102"/>
      <c r="G84" s="58" t="str">
        <f>VLOOKUP(H84,PELIGROS!A$1:G$445,2,0)</f>
        <v>Forzadas, Prolongadas</v>
      </c>
      <c r="H84" s="58" t="s">
        <v>37</v>
      </c>
      <c r="I84" s="58" t="s">
        <v>1228</v>
      </c>
      <c r="J84" s="58" t="str">
        <f>VLOOKUP(H84,PELIGROS!A$2:G$445,3,0)</f>
        <v xml:space="preserve">Lesiones osteomusculares, lesiones osteoarticulares
</v>
      </c>
      <c r="K84" s="40" t="s">
        <v>27</v>
      </c>
      <c r="L84" s="58" t="str">
        <f>VLOOKUP(H84,PELIGROS!A$2:G$445,4,0)</f>
        <v>Inspecciones planeadas e inspecciones no planeadas, procedimientos de programas de seguridad y salud en el trabajo</v>
      </c>
      <c r="M84" s="58" t="str">
        <f>VLOOKUP(H84,PELIGROS!A$2:G$445,5,0)</f>
        <v>PVE Biomecánico, programa pausas activas, exámenes periódicos, recomendaciones, control de posturas</v>
      </c>
      <c r="N84" s="40">
        <v>2</v>
      </c>
      <c r="O84" s="41">
        <v>4</v>
      </c>
      <c r="P84" s="41">
        <v>10</v>
      </c>
      <c r="Q84" s="32">
        <f t="shared" si="11"/>
        <v>8</v>
      </c>
      <c r="R84" s="32">
        <f t="shared" si="12"/>
        <v>80</v>
      </c>
      <c r="S84" s="42" t="str">
        <f t="shared" si="13"/>
        <v>M-8</v>
      </c>
      <c r="T84" s="43" t="str">
        <f t="shared" si="14"/>
        <v>III</v>
      </c>
      <c r="U84" s="44" t="str">
        <f t="shared" si="15"/>
        <v>Mejorable</v>
      </c>
      <c r="V84" s="99"/>
      <c r="W84" s="58" t="str">
        <f>VLOOKUP(H84,PELIGROS!A$2:G$445,6,0)</f>
        <v>Enfermedades Osteomusculares</v>
      </c>
      <c r="X84" s="40" t="s">
        <v>29</v>
      </c>
      <c r="Y84" s="40" t="s">
        <v>29</v>
      </c>
      <c r="Z84" s="40" t="s">
        <v>29</v>
      </c>
      <c r="AA84" s="42" t="s">
        <v>29</v>
      </c>
      <c r="AB84" s="58" t="str">
        <f>VLOOKUP(H84,PELIGROS!A$2:G$445,7,0)</f>
        <v>Prevención en lesiones osteomusculares, líderes de pausas activas</v>
      </c>
      <c r="AC84" s="40" t="s">
        <v>1211</v>
      </c>
      <c r="AD84" s="99"/>
    </row>
    <row r="85" spans="1:30" ht="38.25">
      <c r="A85" s="90"/>
      <c r="B85" s="90"/>
      <c r="C85" s="99"/>
      <c r="D85" s="99"/>
      <c r="E85" s="102"/>
      <c r="F85" s="102"/>
      <c r="G85" s="58" t="str">
        <f>VLOOKUP(H85,PELIGROS!A$1:G$445,2,0)</f>
        <v>Movimientos repetitivos, Miembros Superiores</v>
      </c>
      <c r="H85" s="58" t="s">
        <v>1108</v>
      </c>
      <c r="I85" s="58" t="s">
        <v>1228</v>
      </c>
      <c r="J85" s="58" t="str">
        <f>VLOOKUP(H85,PELIGROS!A$2:G$445,3,0)</f>
        <v>Lesiones Musculoesqueléticas</v>
      </c>
      <c r="K85" s="40" t="s">
        <v>27</v>
      </c>
      <c r="L85" s="58" t="str">
        <f>VLOOKUP(H85,PELIGROS!A$2:G$445,4,0)</f>
        <v>N/A</v>
      </c>
      <c r="M85" s="58" t="str">
        <f>VLOOKUP(H85,PELIGROS!A$2:G$445,5,0)</f>
        <v>PVE Biomecánico, programa pausas activas, exámenes periódicos, recomendaciones, control de posturas</v>
      </c>
      <c r="N85" s="40">
        <v>2</v>
      </c>
      <c r="O85" s="41">
        <v>4</v>
      </c>
      <c r="P85" s="41">
        <v>10</v>
      </c>
      <c r="Q85" s="32">
        <f t="shared" si="11"/>
        <v>8</v>
      </c>
      <c r="R85" s="32">
        <f t="shared" si="12"/>
        <v>80</v>
      </c>
      <c r="S85" s="42" t="str">
        <f t="shared" si="13"/>
        <v>M-8</v>
      </c>
      <c r="T85" s="43" t="str">
        <f t="shared" si="14"/>
        <v>III</v>
      </c>
      <c r="U85" s="44" t="str">
        <f t="shared" si="15"/>
        <v>Mejorable</v>
      </c>
      <c r="V85" s="99"/>
      <c r="W85" s="58" t="str">
        <f>VLOOKUP(H85,PELIGROS!A$2:G$445,6,0)</f>
        <v>Enfermedades Musculoesqueléticas</v>
      </c>
      <c r="X85" s="40" t="s">
        <v>29</v>
      </c>
      <c r="Y85" s="40" t="s">
        <v>29</v>
      </c>
      <c r="Z85" s="40" t="s">
        <v>29</v>
      </c>
      <c r="AA85" s="42" t="s">
        <v>29</v>
      </c>
      <c r="AB85" s="58" t="str">
        <f>VLOOKUP(H85,PELIGROS!A$2:G$445,7,0)</f>
        <v>Prevención en lesiones osteomusculares, líderes de pausas activas</v>
      </c>
      <c r="AC85" s="40" t="s">
        <v>1211</v>
      </c>
      <c r="AD85" s="99"/>
    </row>
    <row r="86" spans="1:30" ht="51">
      <c r="A86" s="90"/>
      <c r="B86" s="90"/>
      <c r="C86" s="100"/>
      <c r="D86" s="100"/>
      <c r="E86" s="103"/>
      <c r="F86" s="103"/>
      <c r="G86" s="58" t="str">
        <f>VLOOKUP(H86,PELIGROS!A$1:G$445,2,0)</f>
        <v>SISMOS, INCENDIOS, INUNDACIONES, TERREMOTOS, VENDAVALES, DERRUMBE</v>
      </c>
      <c r="H86" s="58" t="s">
        <v>55</v>
      </c>
      <c r="I86" s="58" t="s">
        <v>1230</v>
      </c>
      <c r="J86" s="58" t="str">
        <f>VLOOKUP(H86,PELIGROS!A$2:G$445,3,0)</f>
        <v>SISMOS, INCENDIOS, INUNDACIONES, TERREMOTOS, VENDAVALES</v>
      </c>
      <c r="K86" s="40" t="s">
        <v>27</v>
      </c>
      <c r="L86" s="58" t="str">
        <f>VLOOKUP(H86,PELIGROS!A$2:G$445,4,0)</f>
        <v>Inspecciones planeadas e inspecciones no planeadas, procedimientos de programas de seguridad y salud en el trabajo</v>
      </c>
      <c r="M86" s="58" t="str">
        <f>VLOOKUP(H86,PELIGROS!A$2:G$445,5,0)</f>
        <v>BRIGADAS DE EMERGENCIAS</v>
      </c>
      <c r="N86" s="40">
        <v>2</v>
      </c>
      <c r="O86" s="41">
        <v>1</v>
      </c>
      <c r="P86" s="41">
        <v>100</v>
      </c>
      <c r="Q86" s="32">
        <f t="shared" si="11"/>
        <v>2</v>
      </c>
      <c r="R86" s="32">
        <f t="shared" si="12"/>
        <v>200</v>
      </c>
      <c r="S86" s="42" t="str">
        <f t="shared" si="13"/>
        <v>B-2</v>
      </c>
      <c r="T86" s="43" t="str">
        <f t="shared" si="14"/>
        <v>II</v>
      </c>
      <c r="U86" s="44" t="str">
        <f t="shared" si="15"/>
        <v>No Aceptable o Aceptable Con Control Especifico</v>
      </c>
      <c r="V86" s="100"/>
      <c r="W86" s="58" t="str">
        <f>VLOOKUP(H86,PELIGROS!A$2:G$445,6,0)</f>
        <v>MUERTE</v>
      </c>
      <c r="X86" s="40" t="s">
        <v>29</v>
      </c>
      <c r="Y86" s="40" t="s">
        <v>29</v>
      </c>
      <c r="Z86" s="40" t="s">
        <v>29</v>
      </c>
      <c r="AA86" s="42" t="s">
        <v>29</v>
      </c>
      <c r="AB86" s="58" t="str">
        <f>VLOOKUP(H86,PELIGROS!A$2:G$445,7,0)</f>
        <v>ENTRENAMIENTO DE LA BRIGADA; DIVULGACIÓN DE PLAN DE EMERGENCIA</v>
      </c>
      <c r="AC86" s="40" t="s">
        <v>1198</v>
      </c>
      <c r="AD86" s="100"/>
    </row>
    <row r="87" spans="1:30" ht="51" customHeight="1">
      <c r="A87" s="90"/>
      <c r="B87" s="90"/>
      <c r="C87" s="104" t="s">
        <v>1150</v>
      </c>
      <c r="D87" s="104" t="s">
        <v>1222</v>
      </c>
      <c r="E87" s="105" t="s">
        <v>1210</v>
      </c>
      <c r="F87" s="105" t="s">
        <v>1196</v>
      </c>
      <c r="G87" s="57" t="str">
        <f>VLOOKUP(H87,PELIGROS!A$1:G$445,2,0)</f>
        <v>INFRAROJA, ULTRAVIOLETA, VISIBLE, RADIOFRECUENCIA, MICROONDAS, LASER</v>
      </c>
      <c r="H87" s="57" t="s">
        <v>60</v>
      </c>
      <c r="I87" s="57" t="s">
        <v>1225</v>
      </c>
      <c r="J87" s="57" t="str">
        <f>VLOOKUP(H87,PELIGROS!A$2:G$445,3,0)</f>
        <v>CÁNCER, LESIONES DÉRMICAS Y OCULARES</v>
      </c>
      <c r="K87" s="35" t="s">
        <v>27</v>
      </c>
      <c r="L87" s="57" t="str">
        <f>VLOOKUP(H87,PELIGROS!A$2:G$445,4,0)</f>
        <v>Inspecciones planeadas e inspecciones no planeadas, procedimientos de programas de seguridad y salud en el trabajo</v>
      </c>
      <c r="M87" s="57" t="str">
        <f>VLOOKUP(H87,PELIGROS!A$2:G$445,5,0)</f>
        <v>PROGRAMA BLOQUEADOR SOLAR</v>
      </c>
      <c r="N87" s="35">
        <v>2</v>
      </c>
      <c r="O87" s="36">
        <v>3</v>
      </c>
      <c r="P87" s="36">
        <v>10</v>
      </c>
      <c r="Q87" s="31">
        <f t="shared" si="11"/>
        <v>6</v>
      </c>
      <c r="R87" s="31">
        <f t="shared" si="12"/>
        <v>60</v>
      </c>
      <c r="S87" s="37" t="str">
        <f t="shared" si="13"/>
        <v>M-6</v>
      </c>
      <c r="T87" s="45" t="str">
        <f t="shared" si="14"/>
        <v>III</v>
      </c>
      <c r="U87" s="46" t="str">
        <f t="shared" si="15"/>
        <v>Mejorable</v>
      </c>
      <c r="V87" s="104">
        <v>1</v>
      </c>
      <c r="W87" s="57" t="str">
        <f>VLOOKUP(H87,PELIGROS!A$2:G$445,6,0)</f>
        <v>CÁNCER</v>
      </c>
      <c r="X87" s="35" t="s">
        <v>29</v>
      </c>
      <c r="Y87" s="35" t="s">
        <v>29</v>
      </c>
      <c r="Z87" s="35" t="s">
        <v>29</v>
      </c>
      <c r="AA87" s="37" t="s">
        <v>29</v>
      </c>
      <c r="AB87" s="57" t="str">
        <f>VLOOKUP(H87,PELIGROS!A$2:G$445,7,0)</f>
        <v>N/A</v>
      </c>
      <c r="AC87" s="35" t="s">
        <v>1208</v>
      </c>
      <c r="AD87" s="104" t="s">
        <v>1197</v>
      </c>
    </row>
    <row r="88" spans="1:30" ht="51">
      <c r="A88" s="90"/>
      <c r="B88" s="90"/>
      <c r="C88" s="93"/>
      <c r="D88" s="93"/>
      <c r="E88" s="96"/>
      <c r="F88" s="96"/>
      <c r="G88" s="57" t="str">
        <f>VLOOKUP(H88,PELIGROS!A$1:G$445,2,0)</f>
        <v>MAQUINARIA O EQUIPO</v>
      </c>
      <c r="H88" s="57" t="s">
        <v>148</v>
      </c>
      <c r="I88" s="57" t="s">
        <v>1225</v>
      </c>
      <c r="J88" s="57" t="str">
        <f>VLOOKUP(H88,PELIGROS!A$2:G$445,3,0)</f>
        <v>SORDERA, ESTRÉS, HIPOACUSIA, CEFALA,IRRITABILIDAD</v>
      </c>
      <c r="K88" s="35" t="s">
        <v>27</v>
      </c>
      <c r="L88" s="57" t="str">
        <f>VLOOKUP(H88,PELIGROS!A$2:G$445,4,0)</f>
        <v>Inspecciones planeadas e inspecciones no planeadas, procedimientos de programas de seguridad y salud en el trabajo</v>
      </c>
      <c r="M88" s="57" t="str">
        <f>VLOOKUP(H88,PELIGROS!A$2:G$445,5,0)</f>
        <v>PVE RUIDO</v>
      </c>
      <c r="N88" s="35">
        <v>2</v>
      </c>
      <c r="O88" s="36">
        <v>2</v>
      </c>
      <c r="P88" s="36">
        <v>10</v>
      </c>
      <c r="Q88" s="31">
        <f t="shared" si="11"/>
        <v>4</v>
      </c>
      <c r="R88" s="31">
        <f t="shared" si="12"/>
        <v>40</v>
      </c>
      <c r="S88" s="37" t="str">
        <f t="shared" si="13"/>
        <v>B-4</v>
      </c>
      <c r="T88" s="45" t="str">
        <f t="shared" si="14"/>
        <v>III</v>
      </c>
      <c r="U88" s="46" t="str">
        <f t="shared" si="15"/>
        <v>Mejorable</v>
      </c>
      <c r="V88" s="93"/>
      <c r="W88" s="57" t="str">
        <f>VLOOKUP(H88,PELIGROS!A$2:G$445,6,0)</f>
        <v>SORDERA</v>
      </c>
      <c r="X88" s="35" t="s">
        <v>29</v>
      </c>
      <c r="Y88" s="35" t="s">
        <v>29</v>
      </c>
      <c r="Z88" s="35" t="s">
        <v>29</v>
      </c>
      <c r="AA88" s="37" t="s">
        <v>29</v>
      </c>
      <c r="AB88" s="57" t="str">
        <f>VLOOKUP(H88,PELIGROS!A$2:G$445,7,0)</f>
        <v>USO DE EPP</v>
      </c>
      <c r="AC88" s="35" t="s">
        <v>29</v>
      </c>
      <c r="AD88" s="93"/>
    </row>
    <row r="89" spans="1:30" ht="51">
      <c r="A89" s="90"/>
      <c r="B89" s="90"/>
      <c r="C89" s="93"/>
      <c r="D89" s="93"/>
      <c r="E89" s="96"/>
      <c r="F89" s="96"/>
      <c r="G89" s="57" t="str">
        <f>VLOOKUP(H89,PELIGROS!A$1:G$445,2,0)</f>
        <v>GASES Y VAPORES</v>
      </c>
      <c r="H89" s="57" t="s">
        <v>1105</v>
      </c>
      <c r="I89" s="57" t="s">
        <v>1226</v>
      </c>
      <c r="J89" s="57" t="str">
        <f>VLOOKUP(H89,PELIGROS!A$2:G$445,3,0)</f>
        <v xml:space="preserve"> LESIONES EN LA PIEL, IRRITACIÓN EN VÍAS  RESPIRATORIAS, MUERTE</v>
      </c>
      <c r="K89" s="35" t="s">
        <v>27</v>
      </c>
      <c r="L89" s="57" t="str">
        <f>VLOOKUP(H89,PELIGROS!A$2:G$445,4,0)</f>
        <v>Inspecciones planeadas e inspecciones no planeadas, procedimientos de programas de seguridad y salud en el trabajo</v>
      </c>
      <c r="M89" s="57" t="str">
        <f>VLOOKUP(H89,PELIGROS!A$2:G$445,5,0)</f>
        <v>EPP TAPABOCAS, CARETAS CON FILTROS</v>
      </c>
      <c r="N89" s="35">
        <v>2</v>
      </c>
      <c r="O89" s="36">
        <v>2</v>
      </c>
      <c r="P89" s="36">
        <v>10</v>
      </c>
      <c r="Q89" s="31">
        <f t="shared" si="11"/>
        <v>4</v>
      </c>
      <c r="R89" s="31">
        <f t="shared" si="12"/>
        <v>40</v>
      </c>
      <c r="S89" s="37" t="str">
        <f t="shared" si="13"/>
        <v>B-4</v>
      </c>
      <c r="T89" s="45" t="str">
        <f t="shared" si="14"/>
        <v>III</v>
      </c>
      <c r="U89" s="46" t="str">
        <f t="shared" si="15"/>
        <v>Mejorable</v>
      </c>
      <c r="V89" s="93"/>
      <c r="W89" s="57" t="str">
        <f>VLOOKUP(H89,PELIGROS!A$2:G$445,6,0)</f>
        <v xml:space="preserve"> MUERTE</v>
      </c>
      <c r="X89" s="35" t="s">
        <v>29</v>
      </c>
      <c r="Y89" s="35" t="s">
        <v>29</v>
      </c>
      <c r="Z89" s="35" t="s">
        <v>29</v>
      </c>
      <c r="AA89" s="37" t="s">
        <v>29</v>
      </c>
      <c r="AB89" s="57" t="str">
        <f>VLOOKUP(H89,PELIGROS!A$2:G$445,7,0)</f>
        <v>USO Y MANEJO ADECUADO DE E.P.P.</v>
      </c>
      <c r="AC89" s="35" t="s">
        <v>29</v>
      </c>
      <c r="AD89" s="93"/>
    </row>
    <row r="90" spans="1:30" ht="51">
      <c r="A90" s="90"/>
      <c r="B90" s="90"/>
      <c r="C90" s="93"/>
      <c r="D90" s="93"/>
      <c r="E90" s="96"/>
      <c r="F90" s="96"/>
      <c r="G90" s="57" t="str">
        <f>VLOOKUP(H90,PELIGROS!A$1:G$445,2,0)</f>
        <v>MATERIAL PARTICULADO</v>
      </c>
      <c r="H90" s="57" t="s">
        <v>251</v>
      </c>
      <c r="I90" s="57" t="s">
        <v>1226</v>
      </c>
      <c r="J90" s="57" t="str">
        <f>VLOOKUP(H90,PELIGROS!A$2:G$445,3,0)</f>
        <v>NEUMOCONIOSIS, BRONQUITIS, ASMA, SILICOSIS</v>
      </c>
      <c r="K90" s="35" t="s">
        <v>27</v>
      </c>
      <c r="L90" s="57" t="str">
        <f>VLOOKUP(H90,PELIGROS!A$2:G$445,4,0)</f>
        <v>Inspecciones planeadas e inspecciones no planeadas, procedimientos de programas de seguridad y salud en el trabajo</v>
      </c>
      <c r="M90" s="57" t="str">
        <f>VLOOKUP(H90,PELIGROS!A$2:G$445,5,0)</f>
        <v>EPP MASCARILLAS Y FILTROS</v>
      </c>
      <c r="N90" s="35">
        <v>2</v>
      </c>
      <c r="O90" s="36">
        <v>3</v>
      </c>
      <c r="P90" s="36">
        <v>25</v>
      </c>
      <c r="Q90" s="31">
        <f t="shared" si="11"/>
        <v>6</v>
      </c>
      <c r="R90" s="31">
        <f t="shared" si="12"/>
        <v>150</v>
      </c>
      <c r="S90" s="37" t="str">
        <f t="shared" si="13"/>
        <v>M-6</v>
      </c>
      <c r="T90" s="45" t="str">
        <f t="shared" si="14"/>
        <v>II</v>
      </c>
      <c r="U90" s="46" t="str">
        <f t="shared" si="15"/>
        <v>No Aceptable o Aceptable Con Control Especifico</v>
      </c>
      <c r="V90" s="93"/>
      <c r="W90" s="57" t="str">
        <f>VLOOKUP(H90,PELIGROS!A$2:G$445,6,0)</f>
        <v>NEUMOCONIOSIS</v>
      </c>
      <c r="X90" s="35" t="s">
        <v>29</v>
      </c>
      <c r="Y90" s="35" t="s">
        <v>29</v>
      </c>
      <c r="Z90" s="35" t="s">
        <v>29</v>
      </c>
      <c r="AA90" s="37" t="s">
        <v>29</v>
      </c>
      <c r="AB90" s="57" t="str">
        <f>VLOOKUP(H90,PELIGROS!A$2:G$445,7,0)</f>
        <v>USO Y MANEJO DE LOS EPP</v>
      </c>
      <c r="AC90" s="35" t="s">
        <v>29</v>
      </c>
      <c r="AD90" s="93"/>
    </row>
    <row r="91" spans="1:30" ht="63.75">
      <c r="A91" s="90"/>
      <c r="B91" s="90"/>
      <c r="C91" s="93"/>
      <c r="D91" s="93"/>
      <c r="E91" s="96"/>
      <c r="F91" s="96"/>
      <c r="G91" s="57" t="str">
        <f>VLOOKUP(H91,PELIGROS!A$1:G$445,2,0)</f>
        <v>ATENCIÓN AL PÚBLICO</v>
      </c>
      <c r="H91" s="57" t="s">
        <v>429</v>
      </c>
      <c r="I91" s="57" t="s">
        <v>1227</v>
      </c>
      <c r="J91" s="57" t="str">
        <f>VLOOKUP(H91,PELIGROS!A$2:G$445,3,0)</f>
        <v>ESTRÉS, ENFERMEDADES DIGESTIVAS, IRRITABILIDAD, TRANSTORNOS DEL SUEÑO</v>
      </c>
      <c r="K91" s="35" t="s">
        <v>27</v>
      </c>
      <c r="L91" s="57" t="str">
        <f>VLOOKUP(H91,PELIGROS!A$2:G$445,4,0)</f>
        <v>N/A</v>
      </c>
      <c r="M91" s="57" t="str">
        <f>VLOOKUP(H91,PELIGROS!A$2:G$445,5,0)</f>
        <v>PVE PSICOSOCIAL</v>
      </c>
      <c r="N91" s="35">
        <v>2</v>
      </c>
      <c r="O91" s="36">
        <v>2</v>
      </c>
      <c r="P91" s="36">
        <v>10</v>
      </c>
      <c r="Q91" s="31">
        <f t="shared" si="11"/>
        <v>4</v>
      </c>
      <c r="R91" s="31">
        <f t="shared" si="12"/>
        <v>40</v>
      </c>
      <c r="S91" s="37" t="str">
        <f t="shared" si="13"/>
        <v>B-4</v>
      </c>
      <c r="T91" s="45" t="str">
        <f t="shared" si="14"/>
        <v>III</v>
      </c>
      <c r="U91" s="46" t="str">
        <f t="shared" si="15"/>
        <v>Mejorable</v>
      </c>
      <c r="V91" s="93"/>
      <c r="W91" s="57" t="str">
        <f>VLOOKUP(H91,PELIGROS!A$2:G$445,6,0)</f>
        <v>ESTRÉS</v>
      </c>
      <c r="X91" s="35" t="s">
        <v>29</v>
      </c>
      <c r="Y91" s="35" t="s">
        <v>29</v>
      </c>
      <c r="Z91" s="35" t="s">
        <v>29</v>
      </c>
      <c r="AA91" s="37" t="s">
        <v>29</v>
      </c>
      <c r="AB91" s="57" t="str">
        <f>VLOOKUP(H91,PELIGROS!A$2:G$445,7,0)</f>
        <v>RESOLUCIÓN DE CONFLICTOS; COMUNICACIÓN ASERTIVA; SERVICIO AL CLIENTE</v>
      </c>
      <c r="AC91" s="35" t="s">
        <v>1200</v>
      </c>
      <c r="AD91" s="93"/>
    </row>
    <row r="92" spans="1:30" ht="63.75">
      <c r="A92" s="90"/>
      <c r="B92" s="90"/>
      <c r="C92" s="93"/>
      <c r="D92" s="93"/>
      <c r="E92" s="96"/>
      <c r="F92" s="96"/>
      <c r="G92" s="57" t="str">
        <f>VLOOKUP(H92,PELIGROS!A$1:G$445,2,0)</f>
        <v>NATURALEZA DE LA TAREA</v>
      </c>
      <c r="H92" s="57" t="s">
        <v>69</v>
      </c>
      <c r="I92" s="57" t="s">
        <v>1227</v>
      </c>
      <c r="J92" s="57" t="str">
        <f>VLOOKUP(H92,PELIGROS!A$2:G$445,3,0)</f>
        <v>ESTRÉS,  TRANSTORNOS DEL SUEÑO</v>
      </c>
      <c r="K92" s="35" t="s">
        <v>27</v>
      </c>
      <c r="L92" s="57" t="str">
        <f>VLOOKUP(H92,PELIGROS!A$2:G$445,4,0)</f>
        <v>N/A</v>
      </c>
      <c r="M92" s="57" t="str">
        <f>VLOOKUP(H92,PELIGROS!A$2:G$445,5,0)</f>
        <v>PVE PSICOSOCIAL</v>
      </c>
      <c r="N92" s="35">
        <v>2</v>
      </c>
      <c r="O92" s="36">
        <v>2</v>
      </c>
      <c r="P92" s="36">
        <v>10</v>
      </c>
      <c r="Q92" s="31">
        <f t="shared" si="11"/>
        <v>4</v>
      </c>
      <c r="R92" s="31">
        <f t="shared" si="12"/>
        <v>40</v>
      </c>
      <c r="S92" s="37" t="str">
        <f t="shared" si="13"/>
        <v>B-4</v>
      </c>
      <c r="T92" s="45" t="str">
        <f t="shared" si="14"/>
        <v>III</v>
      </c>
      <c r="U92" s="46" t="str">
        <f t="shared" si="15"/>
        <v>Mejorable</v>
      </c>
      <c r="V92" s="93"/>
      <c r="W92" s="57" t="str">
        <f>VLOOKUP(H92,PELIGROS!A$2:G$445,6,0)</f>
        <v>ESTRÉS</v>
      </c>
      <c r="X92" s="35" t="s">
        <v>29</v>
      </c>
      <c r="Y92" s="35" t="s">
        <v>29</v>
      </c>
      <c r="Z92" s="35" t="s">
        <v>29</v>
      </c>
      <c r="AA92" s="37" t="s">
        <v>29</v>
      </c>
      <c r="AB92" s="57" t="str">
        <f>VLOOKUP(H92,PELIGROS!A$2:G$445,7,0)</f>
        <v>N/A</v>
      </c>
      <c r="AC92" s="35" t="s">
        <v>1200</v>
      </c>
      <c r="AD92" s="93"/>
    </row>
    <row r="93" spans="1:30" ht="51">
      <c r="A93" s="90"/>
      <c r="B93" s="90"/>
      <c r="C93" s="93"/>
      <c r="D93" s="93"/>
      <c r="E93" s="96"/>
      <c r="F93" s="96"/>
      <c r="G93" s="57" t="str">
        <f>VLOOKUP(H93,PELIGROS!A$1:G$445,2,0)</f>
        <v>Forzadas, Prolongadas</v>
      </c>
      <c r="H93" s="57" t="s">
        <v>37</v>
      </c>
      <c r="I93" s="57" t="s">
        <v>1228</v>
      </c>
      <c r="J93" s="57" t="str">
        <f>VLOOKUP(H93,PELIGROS!A$2:G$445,3,0)</f>
        <v xml:space="preserve">Lesiones osteomusculares, lesiones osteoarticulares
</v>
      </c>
      <c r="K93" s="35" t="s">
        <v>27</v>
      </c>
      <c r="L93" s="57" t="str">
        <f>VLOOKUP(H93,PELIGROS!A$2:G$445,4,0)</f>
        <v>Inspecciones planeadas e inspecciones no planeadas, procedimientos de programas de seguridad y salud en el trabajo</v>
      </c>
      <c r="M93" s="57" t="str">
        <f>VLOOKUP(H93,PELIGROS!A$2:G$445,5,0)</f>
        <v>PVE Biomecánico, programa pausas activas, exámenes periódicos, recomendaciones, control de posturas</v>
      </c>
      <c r="N93" s="35">
        <v>2</v>
      </c>
      <c r="O93" s="36">
        <v>3</v>
      </c>
      <c r="P93" s="36">
        <v>10</v>
      </c>
      <c r="Q93" s="31">
        <f t="shared" si="11"/>
        <v>6</v>
      </c>
      <c r="R93" s="31">
        <f t="shared" si="12"/>
        <v>60</v>
      </c>
      <c r="S93" s="37" t="str">
        <f t="shared" si="13"/>
        <v>M-6</v>
      </c>
      <c r="T93" s="45" t="str">
        <f t="shared" si="14"/>
        <v>III</v>
      </c>
      <c r="U93" s="46" t="str">
        <f t="shared" si="15"/>
        <v>Mejorable</v>
      </c>
      <c r="V93" s="93"/>
      <c r="W93" s="57" t="str">
        <f>VLOOKUP(H93,PELIGROS!A$2:G$445,6,0)</f>
        <v>Enfermedades Osteomusculares</v>
      </c>
      <c r="X93" s="35" t="s">
        <v>29</v>
      </c>
      <c r="Y93" s="35" t="s">
        <v>29</v>
      </c>
      <c r="Z93" s="35" t="s">
        <v>29</v>
      </c>
      <c r="AA93" s="37" t="s">
        <v>29</v>
      </c>
      <c r="AB93" s="57" t="str">
        <f>VLOOKUP(H93,PELIGROS!A$2:G$445,7,0)</f>
        <v>Prevención en lesiones osteomusculares, líderes de pausas activas</v>
      </c>
      <c r="AC93" s="35" t="s">
        <v>1211</v>
      </c>
      <c r="AD93" s="93"/>
    </row>
    <row r="94" spans="1:30" ht="38.25">
      <c r="A94" s="90"/>
      <c r="B94" s="90"/>
      <c r="C94" s="93"/>
      <c r="D94" s="93"/>
      <c r="E94" s="96"/>
      <c r="F94" s="96"/>
      <c r="G94" s="57" t="str">
        <f>VLOOKUP(H94,PELIGROS!A$1:G$445,2,0)</f>
        <v>Movimientos repetitivos, Miembros Superiores</v>
      </c>
      <c r="H94" s="57" t="s">
        <v>1108</v>
      </c>
      <c r="I94" s="57" t="s">
        <v>1228</v>
      </c>
      <c r="J94" s="57" t="str">
        <f>VLOOKUP(H94,PELIGROS!A$2:G$445,3,0)</f>
        <v>Lesiones Musculoesqueléticas</v>
      </c>
      <c r="K94" s="35" t="s">
        <v>27</v>
      </c>
      <c r="L94" s="57" t="str">
        <f>VLOOKUP(H94,PELIGROS!A$2:G$445,4,0)</f>
        <v>N/A</v>
      </c>
      <c r="M94" s="57" t="str">
        <f>VLOOKUP(H94,PELIGROS!A$2:G$445,5,0)</f>
        <v>PVE Biomecánico, programa pausas activas, exámenes periódicos, recomendaciones, control de posturas</v>
      </c>
      <c r="N94" s="35">
        <v>2</v>
      </c>
      <c r="O94" s="36">
        <v>2</v>
      </c>
      <c r="P94" s="36">
        <v>10</v>
      </c>
      <c r="Q94" s="31">
        <f t="shared" si="11"/>
        <v>4</v>
      </c>
      <c r="R94" s="31">
        <f t="shared" si="12"/>
        <v>40</v>
      </c>
      <c r="S94" s="37" t="str">
        <f t="shared" si="13"/>
        <v>B-4</v>
      </c>
      <c r="T94" s="45" t="str">
        <f t="shared" si="14"/>
        <v>III</v>
      </c>
      <c r="U94" s="46" t="str">
        <f t="shared" si="15"/>
        <v>Mejorable</v>
      </c>
      <c r="V94" s="93"/>
      <c r="W94" s="57" t="str">
        <f>VLOOKUP(H94,PELIGROS!A$2:G$445,6,0)</f>
        <v>Enfermedades Musculoesqueléticas</v>
      </c>
      <c r="X94" s="35" t="s">
        <v>29</v>
      </c>
      <c r="Y94" s="35" t="s">
        <v>29</v>
      </c>
      <c r="Z94" s="35" t="s">
        <v>29</v>
      </c>
      <c r="AA94" s="37" t="s">
        <v>29</v>
      </c>
      <c r="AB94" s="57" t="str">
        <f>VLOOKUP(H94,PELIGROS!A$2:G$445,7,0)</f>
        <v>Prevención en lesiones osteomusculares, líderes de pausas activas</v>
      </c>
      <c r="AC94" s="35" t="s">
        <v>1211</v>
      </c>
      <c r="AD94" s="93"/>
    </row>
    <row r="95" spans="1:30" ht="51">
      <c r="A95" s="90"/>
      <c r="B95" s="90"/>
      <c r="C95" s="93"/>
      <c r="D95" s="93"/>
      <c r="E95" s="96"/>
      <c r="F95" s="96"/>
      <c r="G95" s="57" t="str">
        <f>VLOOKUP(H95,PELIGROS!A$1:G$445,2,0)</f>
        <v>Atropellamiento, Envestir</v>
      </c>
      <c r="H95" s="57" t="s">
        <v>1071</v>
      </c>
      <c r="I95" s="57" t="s">
        <v>1229</v>
      </c>
      <c r="J95" s="57" t="str">
        <f>VLOOKUP(H95,PELIGROS!A$2:G$445,3,0)</f>
        <v>Lesiones, pérdidas materiales, muerte</v>
      </c>
      <c r="K95" s="35" t="s">
        <v>27</v>
      </c>
      <c r="L95" s="57" t="str">
        <f>VLOOKUP(H95,PELIGROS!A$2:G$445,4,0)</f>
        <v>Inspecciones planeadas e inspecciones no planeadas, procedimientos de programas de seguridad y salud en el trabajo</v>
      </c>
      <c r="M95" s="57" t="str">
        <f>VLOOKUP(H95,PELIGROS!A$2:G$445,5,0)</f>
        <v>Programa de seguridad vial, señalización</v>
      </c>
      <c r="N95" s="35">
        <v>2</v>
      </c>
      <c r="O95" s="36">
        <v>3</v>
      </c>
      <c r="P95" s="36">
        <v>25</v>
      </c>
      <c r="Q95" s="31">
        <f t="shared" si="11"/>
        <v>6</v>
      </c>
      <c r="R95" s="31">
        <f t="shared" si="12"/>
        <v>150</v>
      </c>
      <c r="S95" s="37" t="str">
        <f t="shared" si="13"/>
        <v>M-6</v>
      </c>
      <c r="T95" s="45" t="str">
        <f t="shared" si="14"/>
        <v>II</v>
      </c>
      <c r="U95" s="46" t="str">
        <f t="shared" si="15"/>
        <v>No Aceptable o Aceptable Con Control Especifico</v>
      </c>
      <c r="V95" s="93"/>
      <c r="W95" s="57" t="str">
        <f>VLOOKUP(H95,PELIGROS!A$2:G$445,6,0)</f>
        <v>Muerte</v>
      </c>
      <c r="X95" s="35" t="s">
        <v>29</v>
      </c>
      <c r="Y95" s="35" t="s">
        <v>29</v>
      </c>
      <c r="Z95" s="35" t="s">
        <v>29</v>
      </c>
      <c r="AA95" s="37" t="s">
        <v>29</v>
      </c>
      <c r="AB95" s="57" t="str">
        <f>VLOOKUP(H95,PELIGROS!A$2:G$445,7,0)</f>
        <v>Seguridad vial y manejo defensivo, aseguramiento de áreas de trabajo</v>
      </c>
      <c r="AC95" s="35" t="s">
        <v>29</v>
      </c>
      <c r="AD95" s="93"/>
    </row>
    <row r="96" spans="1:30" ht="63.75">
      <c r="A96" s="90"/>
      <c r="B96" s="90"/>
      <c r="C96" s="93"/>
      <c r="D96" s="93"/>
      <c r="E96" s="96"/>
      <c r="F96" s="96"/>
      <c r="G96" s="57" t="str">
        <f>VLOOKUP(H96,PELIGROS!A$1:G$445,2,0)</f>
        <v>Ingreso a pozos, Red de acueducto o excavaciones</v>
      </c>
      <c r="H96" s="57" t="s">
        <v>552</v>
      </c>
      <c r="I96" s="57" t="s">
        <v>1229</v>
      </c>
      <c r="J96" s="57" t="str">
        <f>VLOOKUP(H96,PELIGROS!A$2:G$445,3,0)</f>
        <v>Intoxicación, asfixia, daños vías respiratorias, muerte</v>
      </c>
      <c r="K96" s="35" t="s">
        <v>27</v>
      </c>
      <c r="L96" s="57" t="str">
        <f>VLOOKUP(H96,PELIGROS!A$2:G$445,4,0)</f>
        <v>Inspecciones planeadas e inspecciones no planeadas, procedimientos de programas de seguridad y salud en el trabajo</v>
      </c>
      <c r="M96" s="57" t="str">
        <f>VLOOKUP(H96,PELIGROS!A$2:G$445,5,0)</f>
        <v>E.P.P. Colectivos, Trípode</v>
      </c>
      <c r="N96" s="35">
        <v>2</v>
      </c>
      <c r="O96" s="36">
        <v>1</v>
      </c>
      <c r="P96" s="36">
        <v>100</v>
      </c>
      <c r="Q96" s="31">
        <f t="shared" si="11"/>
        <v>2</v>
      </c>
      <c r="R96" s="31">
        <f t="shared" si="12"/>
        <v>200</v>
      </c>
      <c r="S96" s="37" t="str">
        <f t="shared" si="13"/>
        <v>B-2</v>
      </c>
      <c r="T96" s="45" t="str">
        <f t="shared" si="14"/>
        <v>II</v>
      </c>
      <c r="U96" s="46" t="str">
        <f t="shared" si="15"/>
        <v>No Aceptable o Aceptable Con Control Especifico</v>
      </c>
      <c r="V96" s="93"/>
      <c r="W96" s="57" t="str">
        <f>VLOOKUP(H96,PELIGROS!A$2:G$445,6,0)</f>
        <v>Muerte</v>
      </c>
      <c r="X96" s="35" t="s">
        <v>29</v>
      </c>
      <c r="Y96" s="35" t="s">
        <v>29</v>
      </c>
      <c r="Z96" s="35" t="s">
        <v>29</v>
      </c>
      <c r="AA96" s="37" t="s">
        <v>29</v>
      </c>
      <c r="AB96" s="57" t="str">
        <f>VLOOKUP(H96,PELIGROS!A$2:G$445,7,0)</f>
        <v>Trabajo seguro en espacios confinados y manejo de medidores de gases, diligenciamiento de permisos de trabajos, uso y manejo adecuado de E.P.P.</v>
      </c>
      <c r="AC96" s="35" t="s">
        <v>1207</v>
      </c>
      <c r="AD96" s="93"/>
    </row>
    <row r="97" spans="1:30" ht="38.25">
      <c r="A97" s="90"/>
      <c r="B97" s="90"/>
      <c r="C97" s="93"/>
      <c r="D97" s="93"/>
      <c r="E97" s="96"/>
      <c r="F97" s="96"/>
      <c r="G97" s="57" t="str">
        <f>VLOOKUP(H97,PELIGROS!A$1:G$445,2,0)</f>
        <v>Superficies de trabajo irregulares o deslizantes</v>
      </c>
      <c r="H97" s="57" t="s">
        <v>571</v>
      </c>
      <c r="I97" s="57" t="s">
        <v>1229</v>
      </c>
      <c r="J97" s="57" t="str">
        <f>VLOOKUP(H97,PELIGROS!A$2:G$445,3,0)</f>
        <v>Caídas del mismo nivel, fracturas, golpe con objetos, caídas de objetos, obstrucción de rutas de evacuación</v>
      </c>
      <c r="K97" s="35" t="s">
        <v>27</v>
      </c>
      <c r="L97" s="57" t="str">
        <f>VLOOKUP(H97,PELIGROS!A$2:G$445,4,0)</f>
        <v>N/A</v>
      </c>
      <c r="M97" s="57" t="str">
        <f>VLOOKUP(H97,PELIGROS!A$2:G$445,5,0)</f>
        <v>N/A</v>
      </c>
      <c r="N97" s="35">
        <v>2</v>
      </c>
      <c r="O97" s="36">
        <v>2</v>
      </c>
      <c r="P97" s="36">
        <v>25</v>
      </c>
      <c r="Q97" s="31">
        <f t="shared" si="11"/>
        <v>4</v>
      </c>
      <c r="R97" s="31">
        <f t="shared" si="12"/>
        <v>100</v>
      </c>
      <c r="S97" s="37" t="str">
        <f t="shared" si="13"/>
        <v>B-4</v>
      </c>
      <c r="T97" s="45" t="str">
        <f t="shared" si="14"/>
        <v>III</v>
      </c>
      <c r="U97" s="46" t="str">
        <f t="shared" si="15"/>
        <v>Mejorable</v>
      </c>
      <c r="V97" s="93"/>
      <c r="W97" s="57" t="str">
        <f>VLOOKUP(H97,PELIGROS!A$2:G$445,6,0)</f>
        <v>Caídas de distinto nivel</v>
      </c>
      <c r="X97" s="35" t="s">
        <v>29</v>
      </c>
      <c r="Y97" s="35" t="s">
        <v>29</v>
      </c>
      <c r="Z97" s="35" t="s">
        <v>29</v>
      </c>
      <c r="AA97" s="37" t="s">
        <v>29</v>
      </c>
      <c r="AB97" s="57" t="str">
        <f>VLOOKUP(H97,PELIGROS!A$2:G$445,7,0)</f>
        <v>Pautas Básicas en orden y aseo en el lugar de trabajo, actos y condiciones inseguras</v>
      </c>
      <c r="AC97" s="35" t="s">
        <v>29</v>
      </c>
      <c r="AD97" s="93"/>
    </row>
    <row r="98" spans="1:30" ht="63.75">
      <c r="A98" s="90"/>
      <c r="B98" s="90"/>
      <c r="C98" s="93"/>
      <c r="D98" s="93"/>
      <c r="E98" s="96"/>
      <c r="F98" s="96"/>
      <c r="G98" s="57" t="str">
        <f>VLOOKUP(H98,PELIGROS!A$1:G$445,2,0)</f>
        <v>Atraco, golpiza, atentados y secuestrados</v>
      </c>
      <c r="H98" s="57" t="s">
        <v>51</v>
      </c>
      <c r="I98" s="57" t="s">
        <v>1229</v>
      </c>
      <c r="J98" s="57" t="str">
        <f>VLOOKUP(H98,PELIGROS!A$2:G$445,3,0)</f>
        <v>Estrés, golpes, Secuestros</v>
      </c>
      <c r="K98" s="35" t="s">
        <v>27</v>
      </c>
      <c r="L98" s="57" t="str">
        <f>VLOOKUP(H98,PELIGROS!A$2:G$445,4,0)</f>
        <v>Inspecciones planeadas e inspecciones no planeadas, procedimientos de programas de seguridad y salud en el trabajo</v>
      </c>
      <c r="M98" s="57" t="str">
        <f>VLOOKUP(H98,PELIGROS!A$2:G$445,5,0)</f>
        <v xml:space="preserve">Uniformes Corporativos, Chaquetas corporativas, Carnetización
</v>
      </c>
      <c r="N98" s="35">
        <v>2</v>
      </c>
      <c r="O98" s="36">
        <v>3</v>
      </c>
      <c r="P98" s="36">
        <v>25</v>
      </c>
      <c r="Q98" s="31">
        <f t="shared" si="11"/>
        <v>6</v>
      </c>
      <c r="R98" s="31">
        <f t="shared" si="12"/>
        <v>150</v>
      </c>
      <c r="S98" s="37" t="str">
        <f t="shared" si="13"/>
        <v>M-6</v>
      </c>
      <c r="T98" s="45" t="str">
        <f t="shared" si="14"/>
        <v>II</v>
      </c>
      <c r="U98" s="46" t="str">
        <f t="shared" si="15"/>
        <v>No Aceptable o Aceptable Con Control Especifico</v>
      </c>
      <c r="V98" s="93"/>
      <c r="W98" s="57" t="str">
        <f>VLOOKUP(H98,PELIGROS!A$2:G$445,6,0)</f>
        <v>Secuestros</v>
      </c>
      <c r="X98" s="35" t="s">
        <v>29</v>
      </c>
      <c r="Y98" s="35" t="s">
        <v>29</v>
      </c>
      <c r="Z98" s="35" t="s">
        <v>29</v>
      </c>
      <c r="AA98" s="37" t="s">
        <v>29</v>
      </c>
      <c r="AB98" s="57" t="str">
        <f>VLOOKUP(H98,PELIGROS!A$2:G$445,7,0)</f>
        <v>N/A</v>
      </c>
      <c r="AC98" s="35" t="s">
        <v>1212</v>
      </c>
      <c r="AD98" s="93"/>
    </row>
    <row r="99" spans="1:30" ht="50.1" customHeight="1">
      <c r="A99" s="90"/>
      <c r="B99" s="90"/>
      <c r="C99" s="93"/>
      <c r="D99" s="93"/>
      <c r="E99" s="96"/>
      <c r="F99" s="96"/>
      <c r="G99" s="57" t="str">
        <f>VLOOKUP(H99,PELIGROS!A$1:G$445,2,0)</f>
        <v>MANTENIMIENTO DE PUENTE GRUAS, LIMPIEZA DE CANALES, MANTENIMIENTO DE INSTALACIONES LOCATIVAS, MANTENIMIENTO Y REPARACIÓN DE POZOS</v>
      </c>
      <c r="H99" s="57" t="s">
        <v>593</v>
      </c>
      <c r="I99" s="57" t="s">
        <v>1229</v>
      </c>
      <c r="J99" s="57" t="str">
        <f>VLOOKUP(H99,PELIGROS!A$2:G$445,3,0)</f>
        <v>LESIONES, FRACTURAS, MUERTE</v>
      </c>
      <c r="K99" s="35" t="s">
        <v>29</v>
      </c>
      <c r="L99" s="57" t="str">
        <f>VLOOKUP(H99,PELIGROS!A$2:G$445,4,0)</f>
        <v>Inspecciones planeadas e inspecciones no planeadas, procedimientos de programas de seguridad y salud en el trabajo</v>
      </c>
      <c r="M99" s="57" t="str">
        <f>VLOOKUP(H99,PELIGROS!A$2:G$445,5,0)</f>
        <v>EPP</v>
      </c>
      <c r="N99" s="35">
        <v>2</v>
      </c>
      <c r="O99" s="36">
        <v>2</v>
      </c>
      <c r="P99" s="36">
        <v>100</v>
      </c>
      <c r="Q99" s="31">
        <f t="shared" si="11"/>
        <v>4</v>
      </c>
      <c r="R99" s="31">
        <f t="shared" si="12"/>
        <v>400</v>
      </c>
      <c r="S99" s="57" t="str">
        <f t="shared" si="13"/>
        <v>B-4</v>
      </c>
      <c r="T99" s="49" t="str">
        <f t="shared" si="14"/>
        <v>II</v>
      </c>
      <c r="U99" s="50" t="str">
        <f t="shared" si="15"/>
        <v>No Aceptable o Aceptable Con Control Especifico</v>
      </c>
      <c r="V99" s="93"/>
      <c r="W99" s="57" t="str">
        <f>VLOOKUP(H99,PELIGROS!A$2:G$445,6,0)</f>
        <v>MUERTE</v>
      </c>
      <c r="X99" s="35" t="s">
        <v>29</v>
      </c>
      <c r="Y99" s="35" t="s">
        <v>29</v>
      </c>
      <c r="Z99" s="35" t="s">
        <v>29</v>
      </c>
      <c r="AA99" s="37" t="s">
        <v>1234</v>
      </c>
      <c r="AB99" s="57" t="str">
        <f>VLOOKUP(H99,PELIGROS!A$2:G$445,7,0)</f>
        <v>CERTIFICACIÓN Y/O ENTRENAMIENTO EN TRABAJO SEGURO EN ALTURAS; DILGENCIAMIENTO DE PERMISO DE TRABAJO; USO Y MANEJO ADECUADO DE E.P.P.; ARME Y DESARME DE ANDAMIOS</v>
      </c>
      <c r="AC99" s="35" t="s">
        <v>1235</v>
      </c>
      <c r="AD99" s="93"/>
    </row>
    <row r="100" spans="1:30" ht="51.75" thickBot="1">
      <c r="A100" s="91"/>
      <c r="B100" s="91"/>
      <c r="C100" s="120"/>
      <c r="D100" s="120"/>
      <c r="E100" s="121"/>
      <c r="F100" s="121"/>
      <c r="G100" s="59" t="str">
        <f>VLOOKUP(H100,PELIGROS!A$1:G$445,2,0)</f>
        <v>SISMOS, INCENDIOS, INUNDACIONES, TERREMOTOS, VENDAVALES, DERRUMBE</v>
      </c>
      <c r="H100" s="59" t="s">
        <v>55</v>
      </c>
      <c r="I100" s="59" t="s">
        <v>1230</v>
      </c>
      <c r="J100" s="59" t="str">
        <f>VLOOKUP(H100,PELIGROS!A$2:G$445,3,0)</f>
        <v>SISMOS, INCENDIOS, INUNDACIONES, TERREMOTOS, VENDAVALES</v>
      </c>
      <c r="K100" s="51" t="s">
        <v>27</v>
      </c>
      <c r="L100" s="59" t="str">
        <f>VLOOKUP(H100,PELIGROS!A$2:G$445,4,0)</f>
        <v>Inspecciones planeadas e inspecciones no planeadas, procedimientos de programas de seguridad y salud en el trabajo</v>
      </c>
      <c r="M100" s="59" t="str">
        <f>VLOOKUP(H100,PELIGROS!A$2:G$445,5,0)</f>
        <v>BRIGADAS DE EMERGENCIAS</v>
      </c>
      <c r="N100" s="51">
        <v>2</v>
      </c>
      <c r="O100" s="52">
        <v>1</v>
      </c>
      <c r="P100" s="52">
        <v>100</v>
      </c>
      <c r="Q100" s="53">
        <f t="shared" si="11"/>
        <v>2</v>
      </c>
      <c r="R100" s="53">
        <f t="shared" si="12"/>
        <v>200</v>
      </c>
      <c r="S100" s="54" t="str">
        <f t="shared" si="13"/>
        <v>B-2</v>
      </c>
      <c r="T100" s="55" t="str">
        <f t="shared" si="14"/>
        <v>II</v>
      </c>
      <c r="U100" s="56" t="str">
        <f t="shared" si="15"/>
        <v>No Aceptable o Aceptable Con Control Especifico</v>
      </c>
      <c r="V100" s="120"/>
      <c r="W100" s="59" t="str">
        <f>VLOOKUP(H100,PELIGROS!A$2:G$445,6,0)</f>
        <v>MUERTE</v>
      </c>
      <c r="X100" s="51" t="s">
        <v>29</v>
      </c>
      <c r="Y100" s="51" t="s">
        <v>29</v>
      </c>
      <c r="Z100" s="51" t="s">
        <v>29</v>
      </c>
      <c r="AA100" s="54" t="s">
        <v>29</v>
      </c>
      <c r="AB100" s="59" t="str">
        <f>VLOOKUP(H100,PELIGROS!A$2:G$445,7,0)</f>
        <v>ENTRENAMIENTO DE LA BRIGADA; DIVULGACIÓN DE PLAN DE EMERGENCIA</v>
      </c>
      <c r="AC100" s="51" t="s">
        <v>1198</v>
      </c>
      <c r="AD100" s="120"/>
    </row>
    <row r="102" spans="1:30" ht="13.5" thickBot="1"/>
    <row r="103" spans="1:30" ht="15.75" customHeight="1" thickBot="1">
      <c r="A103" s="86" t="s">
        <v>1074</v>
      </c>
      <c r="B103" s="86"/>
      <c r="C103" s="86"/>
      <c r="D103" s="86"/>
      <c r="E103" s="86"/>
      <c r="F103" s="86"/>
      <c r="G103" s="86"/>
    </row>
    <row r="104" spans="1:30" ht="15.75" customHeight="1" thickBot="1">
      <c r="A104" s="78" t="s">
        <v>1075</v>
      </c>
      <c r="B104" s="78"/>
      <c r="C104" s="78"/>
      <c r="D104" s="87" t="s">
        <v>1076</v>
      </c>
      <c r="E104" s="87"/>
      <c r="F104" s="87"/>
      <c r="G104" s="87"/>
    </row>
    <row r="105" spans="1:30" ht="15.75" customHeight="1">
      <c r="A105" s="73" t="s">
        <v>1223</v>
      </c>
      <c r="B105" s="76"/>
      <c r="C105" s="77"/>
      <c r="D105" s="85" t="s">
        <v>1224</v>
      </c>
      <c r="E105" s="85"/>
      <c r="F105" s="85"/>
      <c r="G105" s="85"/>
    </row>
    <row r="106" spans="1:30" ht="15.75" customHeight="1">
      <c r="A106" s="73" t="s">
        <v>1236</v>
      </c>
      <c r="B106" s="74"/>
      <c r="C106" s="75"/>
      <c r="D106" s="73" t="s">
        <v>1237</v>
      </c>
      <c r="E106" s="74"/>
      <c r="F106" s="74"/>
      <c r="G106" s="75"/>
    </row>
    <row r="107" spans="1:30" ht="15" customHeight="1">
      <c r="A107" s="73" t="s">
        <v>1238</v>
      </c>
      <c r="B107" s="74"/>
      <c r="C107" s="75"/>
      <c r="D107" s="88" t="s">
        <v>1239</v>
      </c>
      <c r="E107" s="88"/>
      <c r="F107" s="88"/>
      <c r="G107" s="88"/>
    </row>
    <row r="108" spans="1:30" ht="15" customHeight="1">
      <c r="A108" s="73" t="s">
        <v>1240</v>
      </c>
      <c r="B108" s="74"/>
      <c r="C108" s="75"/>
      <c r="D108" s="85" t="s">
        <v>1241</v>
      </c>
      <c r="E108" s="85"/>
      <c r="F108" s="85"/>
      <c r="G108" s="85"/>
    </row>
    <row r="109" spans="1:30" ht="15.75" customHeight="1" thickBot="1">
      <c r="A109" s="70"/>
      <c r="B109" s="71"/>
      <c r="C109" s="72"/>
      <c r="D109" s="69"/>
      <c r="E109" s="69"/>
      <c r="F109" s="69"/>
      <c r="G109" s="69"/>
    </row>
  </sheetData>
  <autoFilter ref="H10:I100"/>
  <sortState ref="A98:AD106">
    <sortCondition ref="I98:I106" customList="Biológico,Físico,Químico,Psicosocial,Biomecánico,Condiciones de Seguridad,Fenómenos Naturales"/>
  </sortState>
  <mergeCells count="84">
    <mergeCell ref="AD87:AD100"/>
    <mergeCell ref="V87:V100"/>
    <mergeCell ref="AD80:AD86"/>
    <mergeCell ref="V80:V86"/>
    <mergeCell ref="AD64:AD72"/>
    <mergeCell ref="AD73:AD79"/>
    <mergeCell ref="AD11:AD21"/>
    <mergeCell ref="AD22:AD30"/>
    <mergeCell ref="AD31:AD39"/>
    <mergeCell ref="V64:V72"/>
    <mergeCell ref="V73:V79"/>
    <mergeCell ref="V11:V21"/>
    <mergeCell ref="V22:V30"/>
    <mergeCell ref="V31:V39"/>
    <mergeCell ref="V54:V63"/>
    <mergeCell ref="AD54:AD63"/>
    <mergeCell ref="AD40:AD53"/>
    <mergeCell ref="V40:V53"/>
    <mergeCell ref="C80:C86"/>
    <mergeCell ref="D80:D86"/>
    <mergeCell ref="E80:E86"/>
    <mergeCell ref="F80:F86"/>
    <mergeCell ref="C87:C100"/>
    <mergeCell ref="D87:D100"/>
    <mergeCell ref="E87:E100"/>
    <mergeCell ref="F87:F100"/>
    <mergeCell ref="E64:E72"/>
    <mergeCell ref="F64:F72"/>
    <mergeCell ref="C73:C79"/>
    <mergeCell ref="D73:D79"/>
    <mergeCell ref="E73:E79"/>
    <mergeCell ref="F73:F79"/>
    <mergeCell ref="C64:C72"/>
    <mergeCell ref="D64:D72"/>
    <mergeCell ref="C40:C53"/>
    <mergeCell ref="D40:D53"/>
    <mergeCell ref="E40:E53"/>
    <mergeCell ref="F40:F53"/>
    <mergeCell ref="C54:C63"/>
    <mergeCell ref="D54:D63"/>
    <mergeCell ref="E54:E63"/>
    <mergeCell ref="F54:F63"/>
    <mergeCell ref="X8:AD9"/>
    <mergeCell ref="N8:T9"/>
    <mergeCell ref="E5:G5"/>
    <mergeCell ref="C8:F9"/>
    <mergeCell ref="J8:J10"/>
    <mergeCell ref="K8:M9"/>
    <mergeCell ref="U8:U9"/>
    <mergeCell ref="V8:W9"/>
    <mergeCell ref="G8:I9"/>
    <mergeCell ref="H10:I10"/>
    <mergeCell ref="D106:G106"/>
    <mergeCell ref="D107:G107"/>
    <mergeCell ref="A11:A100"/>
    <mergeCell ref="B11:B100"/>
    <mergeCell ref="C11:C21"/>
    <mergeCell ref="D11:D21"/>
    <mergeCell ref="E11:E21"/>
    <mergeCell ref="F11:F21"/>
    <mergeCell ref="C22:C30"/>
    <mergeCell ref="D22:D30"/>
    <mergeCell ref="E22:E30"/>
    <mergeCell ref="F22:F30"/>
    <mergeCell ref="C31:C39"/>
    <mergeCell ref="D31:D39"/>
    <mergeCell ref="E31:E39"/>
    <mergeCell ref="F31:F39"/>
    <mergeCell ref="C3:G3"/>
    <mergeCell ref="C4:G4"/>
    <mergeCell ref="C2:G2"/>
    <mergeCell ref="D109:G109"/>
    <mergeCell ref="A109:C109"/>
    <mergeCell ref="A106:C106"/>
    <mergeCell ref="A107:C107"/>
    <mergeCell ref="A108:C108"/>
    <mergeCell ref="A105:C105"/>
    <mergeCell ref="A104:C104"/>
    <mergeCell ref="A8:A10"/>
    <mergeCell ref="B8:B10"/>
    <mergeCell ref="D108:G108"/>
    <mergeCell ref="A103:G103"/>
    <mergeCell ref="D104:G104"/>
    <mergeCell ref="D105:G105"/>
  </mergeCells>
  <conditionalFormatting sqref="P11:P19 P21:P51 P53:P98 P100">
    <cfRule type="cellIs" priority="67" stopIfTrue="1" operator="equal">
      <formula>"10, 25, 50, 100"</formula>
    </cfRule>
  </conditionalFormatting>
  <conditionalFormatting sqref="U1:U10 U101:U1048576">
    <cfRule type="containsText" dxfId="27" priority="63" operator="containsText" text="No Aceptable o Aceptable con Control Especifico">
      <formula>NOT(ISERROR(SEARCH("No Aceptable o Aceptable con Control Especifico",U1)))</formula>
    </cfRule>
    <cfRule type="containsText" dxfId="26" priority="64" operator="containsText" text="No Aceptable">
      <formula>NOT(ISERROR(SEARCH("No Aceptable",U1)))</formula>
    </cfRule>
    <cfRule type="containsText" dxfId="25" priority="65" operator="containsText" text="No Aceptable o Aceptable con Control Especifico">
      <formula>NOT(ISERROR(SEARCH("No Aceptable o Aceptable con Control Especifico",U1)))</formula>
    </cfRule>
  </conditionalFormatting>
  <conditionalFormatting sqref="T1:T10 T101:T1048576">
    <cfRule type="cellIs" dxfId="24" priority="62" operator="equal">
      <formula>"II"</formula>
    </cfRule>
  </conditionalFormatting>
  <conditionalFormatting sqref="T11:T51 T53:T98 T100">
    <cfRule type="cellIs" dxfId="23" priority="54" stopIfTrue="1" operator="equal">
      <formula>"IV"</formula>
    </cfRule>
    <cfRule type="cellIs" dxfId="22" priority="55" stopIfTrue="1" operator="equal">
      <formula>"III"</formula>
    </cfRule>
    <cfRule type="cellIs" dxfId="21" priority="56" stopIfTrue="1" operator="equal">
      <formula>"II"</formula>
    </cfRule>
    <cfRule type="cellIs" dxfId="20" priority="57" stopIfTrue="1" operator="equal">
      <formula>"I"</formula>
    </cfRule>
  </conditionalFormatting>
  <conditionalFormatting sqref="U11:U51 U53:U98 U100">
    <cfRule type="cellIs" dxfId="19" priority="40" stopIfTrue="1" operator="equal">
      <formula>"No Aceptable"</formula>
    </cfRule>
    <cfRule type="cellIs" dxfId="18" priority="41" stopIfTrue="1" operator="equal">
      <formula>"Aceptable"</formula>
    </cfRule>
  </conditionalFormatting>
  <conditionalFormatting sqref="U11:U51 U53:U98 U100">
    <cfRule type="cellIs" dxfId="17" priority="38" stopIfTrue="1" operator="equal">
      <formula>"No Aceptable o Aceptable Con Control Especifico"</formula>
    </cfRule>
  </conditionalFormatting>
  <conditionalFormatting sqref="U11:U51 U53:U98 U100">
    <cfRule type="containsText" dxfId="16" priority="37" stopIfTrue="1" operator="containsText" text="Mejorable">
      <formula>NOT(ISERROR(SEARCH("Mejorable",U11)))</formula>
    </cfRule>
  </conditionalFormatting>
  <conditionalFormatting sqref="T52">
    <cfRule type="cellIs" dxfId="15" priority="15" stopIfTrue="1" operator="equal">
      <formula>"IV"</formula>
    </cfRule>
    <cfRule type="cellIs" dxfId="14" priority="16" stopIfTrue="1" operator="equal">
      <formula>"III"</formula>
    </cfRule>
    <cfRule type="cellIs" dxfId="13" priority="17" stopIfTrue="1" operator="equal">
      <formula>"II"</formula>
    </cfRule>
    <cfRule type="cellIs" dxfId="12" priority="18" stopIfTrue="1" operator="equal">
      <formula>"I"</formula>
    </cfRule>
  </conditionalFormatting>
  <conditionalFormatting sqref="U52">
    <cfRule type="cellIs" dxfId="11" priority="13" stopIfTrue="1" operator="equal">
      <formula>"No Aceptable"</formula>
    </cfRule>
    <cfRule type="cellIs" dxfId="10" priority="14" stopIfTrue="1" operator="equal">
      <formula>"Aceptable"</formula>
    </cfRule>
  </conditionalFormatting>
  <conditionalFormatting sqref="U52">
    <cfRule type="cellIs" dxfId="9" priority="12" stopIfTrue="1" operator="equal">
      <formula>"No Aceptable o Aceptable Con Control Especifico"</formula>
    </cfRule>
  </conditionalFormatting>
  <conditionalFormatting sqref="U52">
    <cfRule type="containsText" dxfId="8" priority="11" stopIfTrue="1" operator="containsText" text="Mejorable">
      <formula>NOT(ISERROR(SEARCH("Mejorable",U52)))</formula>
    </cfRule>
  </conditionalFormatting>
  <conditionalFormatting sqref="P20">
    <cfRule type="cellIs" priority="28" stopIfTrue="1" operator="equal">
      <formula>"10, 25, 50, 100"</formula>
    </cfRule>
  </conditionalFormatting>
  <conditionalFormatting sqref="T99">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99">
    <cfRule type="cellIs" dxfId="3" priority="4" stopIfTrue="1" operator="equal">
      <formula>"No Aceptable"</formula>
    </cfRule>
    <cfRule type="cellIs" dxfId="2" priority="5" stopIfTrue="1" operator="equal">
      <formula>"Aceptable"</formula>
    </cfRule>
  </conditionalFormatting>
  <conditionalFormatting sqref="U99">
    <cfRule type="cellIs" dxfId="1" priority="3" stopIfTrue="1" operator="equal">
      <formula>"No Aceptable o Aceptable Con Control Especifico"</formula>
    </cfRule>
  </conditionalFormatting>
  <conditionalFormatting sqref="U99">
    <cfRule type="containsText" dxfId="0" priority="2" stopIfTrue="1" operator="containsText" text="Mejorable">
      <formula>NOT(ISERROR(SEARCH("Mejorable",U99)))</formula>
    </cfRule>
  </conditionalFormatting>
  <conditionalFormatting sqref="P52">
    <cfRule type="cellIs" priority="10" stopIfTrue="1" operator="equal">
      <formula>"10, 25, 50, 100"</formula>
    </cfRule>
  </conditionalFormatting>
  <conditionalFormatting sqref="P99">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19 O21:O10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9 P21:P10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PELIGROS!$A$2:$A$445</xm:f>
          </x14:formula1>
          <xm:sqref>H11:H19 H21:H51 H53:H98 H100</xm:sqref>
        </x14:dataValidation>
        <x14:dataValidation type="list" allowBlank="1" showInputMessage="1" showErrorMessage="1">
          <x14:formula1>
            <xm:f>FUNCIONES!$A$2:$A$82</xm:f>
          </x14:formula1>
          <xm:sqref>E11 E31 E22 E40 E73 E64 E54 E80 E87</xm:sqref>
        </x14:dataValidation>
        <x14:dataValidation type="list" allowBlank="1" showInputMessage="1" showErrorMessage="1">
          <x14:formula1>
            <xm:f>[1]FUNCIONES!#REF!</xm:f>
          </x14:formula1>
          <xm:sqref>E20</xm:sqref>
        </x14:dataValidation>
        <x14:dataValidation type="list" allowBlank="1" showInputMessage="1" showErrorMessage="1">
          <x14:formula1>
            <xm:f>[1]PELIGROS!#REF!</xm:f>
          </x14:formula1>
          <xm:sqref>H20</xm:sqref>
        </x14:dataValidation>
        <x14:dataValidation type="list" allowBlank="1" showInputMessage="1" showErrorMessage="1">
          <x14:formula1>
            <xm:f>[2]FUNCIONES!#REF!</xm:f>
          </x14:formula1>
          <xm:sqref>E52 E99</xm:sqref>
        </x14:dataValidation>
        <x14:dataValidation type="list" allowBlank="1" showInputMessage="1" showErrorMessage="1">
          <x14:formula1>
            <xm:f>[2]PELIGROS!#REF!</xm:f>
          </x14:formula1>
          <xm:sqref>H52 H99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1189</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APOYO TÉCNICO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2019-06-21T20:08:13Z</dcterms:modified>
</cp:coreProperties>
</file>