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 CORP. GESTIÓN HUMANA Y ADMINISTRATIVA\"/>
    </mc:Choice>
  </mc:AlternateContent>
  <bookViews>
    <workbookView xWindow="0" yWindow="0" windowWidth="24000" windowHeight="8445"/>
  </bookViews>
  <sheets>
    <sheet name="DIRECCIÓN SALUD" sheetId="1" r:id="rId1"/>
    <sheet name="PELIGROS" sheetId="2" r:id="rId2"/>
    <sheet name="FUNCIONES" sheetId="3" r:id="rId3"/>
  </sheets>
  <definedNames>
    <definedName name="_xlnm._FilterDatabase" localSheetId="0" hidden="1">'DIRECCIÓN SALUD'!$A$10:$AD$103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5" i="1" l="1"/>
  <c r="W55" i="1"/>
  <c r="Q55" i="1"/>
  <c r="S55" i="1" s="1"/>
  <c r="M55" i="1"/>
  <c r="L55" i="1"/>
  <c r="J55" i="1"/>
  <c r="G55" i="1"/>
  <c r="AB33" i="1"/>
  <c r="W33" i="1"/>
  <c r="Q33" i="1"/>
  <c r="S33" i="1" s="1"/>
  <c r="M33" i="1"/>
  <c r="L33" i="1"/>
  <c r="J33" i="1"/>
  <c r="G33" i="1"/>
  <c r="AB18" i="1"/>
  <c r="W18" i="1"/>
  <c r="Q18" i="1"/>
  <c r="S18" i="1" s="1"/>
  <c r="M18" i="1"/>
  <c r="L18" i="1"/>
  <c r="J18" i="1"/>
  <c r="G18" i="1"/>
  <c r="R33" i="1" l="1"/>
  <c r="T33" i="1" s="1"/>
  <c r="U33" i="1" s="1"/>
  <c r="R55" i="1"/>
  <c r="T55" i="1" s="1"/>
  <c r="U55" i="1" s="1"/>
  <c r="R18" i="1"/>
  <c r="T18" i="1" s="1"/>
  <c r="U18" i="1" s="1"/>
  <c r="AB11" i="1" l="1"/>
  <c r="AB12" i="1"/>
  <c r="AB13" i="1"/>
  <c r="AB14" i="1"/>
  <c r="AB15" i="1"/>
  <c r="AB16" i="1"/>
  <c r="AB17" i="1"/>
  <c r="AB19" i="1"/>
  <c r="AB20" i="1"/>
  <c r="AB21" i="1"/>
  <c r="AB22" i="1"/>
  <c r="AB23" i="1"/>
  <c r="AB24" i="1"/>
  <c r="AB25" i="1"/>
  <c r="AB26" i="1"/>
  <c r="AB27" i="1"/>
  <c r="AB28" i="1"/>
  <c r="AB29" i="1"/>
  <c r="AB30" i="1"/>
  <c r="AB31" i="1"/>
  <c r="AB32" i="1"/>
  <c r="AB34" i="1"/>
  <c r="AB35" i="1"/>
  <c r="AB36" i="1"/>
  <c r="AB37" i="1"/>
  <c r="AB38" i="1"/>
  <c r="AB39" i="1"/>
  <c r="AB40" i="1"/>
  <c r="AB41" i="1"/>
  <c r="AB42" i="1"/>
  <c r="AB43" i="1"/>
  <c r="AB44" i="1"/>
  <c r="AB45" i="1"/>
  <c r="AB46" i="1"/>
  <c r="AB47" i="1"/>
  <c r="AB48" i="1"/>
  <c r="AB49" i="1"/>
  <c r="AB50" i="1"/>
  <c r="AB51" i="1"/>
  <c r="AB52" i="1"/>
  <c r="AB53" i="1"/>
  <c r="AB54"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W97" i="1" l="1"/>
  <c r="Q97" i="1"/>
  <c r="R97" i="1" s="1"/>
  <c r="T97" i="1" s="1"/>
  <c r="U97" i="1" s="1"/>
  <c r="M97" i="1"/>
  <c r="L97" i="1"/>
  <c r="J97" i="1"/>
  <c r="G97" i="1"/>
  <c r="W96" i="1"/>
  <c r="Q96" i="1"/>
  <c r="R96" i="1" s="1"/>
  <c r="T96" i="1" s="1"/>
  <c r="U96" i="1" s="1"/>
  <c r="M96" i="1"/>
  <c r="L96" i="1"/>
  <c r="J96" i="1"/>
  <c r="G96" i="1"/>
  <c r="W95" i="1"/>
  <c r="Q95" i="1"/>
  <c r="S95" i="1" s="1"/>
  <c r="M95" i="1"/>
  <c r="L95" i="1"/>
  <c r="J95" i="1"/>
  <c r="G95" i="1"/>
  <c r="W94" i="1"/>
  <c r="Q94" i="1"/>
  <c r="S94" i="1" s="1"/>
  <c r="M94" i="1"/>
  <c r="L94" i="1"/>
  <c r="J94" i="1"/>
  <c r="G94" i="1"/>
  <c r="W93" i="1"/>
  <c r="Q93" i="1"/>
  <c r="S93" i="1" s="1"/>
  <c r="M93" i="1"/>
  <c r="L93" i="1"/>
  <c r="J93" i="1"/>
  <c r="G93" i="1"/>
  <c r="W92" i="1"/>
  <c r="Q92" i="1"/>
  <c r="S92" i="1" s="1"/>
  <c r="M92" i="1"/>
  <c r="L92" i="1"/>
  <c r="J92" i="1"/>
  <c r="G92" i="1"/>
  <c r="W91" i="1"/>
  <c r="Q91" i="1"/>
  <c r="S91" i="1" s="1"/>
  <c r="M91" i="1"/>
  <c r="L91" i="1"/>
  <c r="J91" i="1"/>
  <c r="G91" i="1"/>
  <c r="W90" i="1"/>
  <c r="Q90" i="1"/>
  <c r="S90" i="1" s="1"/>
  <c r="M90" i="1"/>
  <c r="L90" i="1"/>
  <c r="J90" i="1"/>
  <c r="G90" i="1"/>
  <c r="W89" i="1"/>
  <c r="Q89" i="1"/>
  <c r="S89" i="1" s="1"/>
  <c r="M89" i="1"/>
  <c r="L89" i="1"/>
  <c r="J89" i="1"/>
  <c r="G89" i="1"/>
  <c r="W88" i="1"/>
  <c r="Q88" i="1"/>
  <c r="S88" i="1" s="1"/>
  <c r="M88" i="1"/>
  <c r="L88" i="1"/>
  <c r="J88" i="1"/>
  <c r="G88" i="1"/>
  <c r="W87" i="1"/>
  <c r="Q87" i="1"/>
  <c r="S87" i="1" s="1"/>
  <c r="M87" i="1"/>
  <c r="L87" i="1"/>
  <c r="J87" i="1"/>
  <c r="G87" i="1"/>
  <c r="W86" i="1"/>
  <c r="Q86" i="1"/>
  <c r="S86" i="1" s="1"/>
  <c r="M86" i="1"/>
  <c r="L86" i="1"/>
  <c r="J86" i="1"/>
  <c r="G86" i="1"/>
  <c r="W85" i="1"/>
  <c r="Q85" i="1"/>
  <c r="S85" i="1" s="1"/>
  <c r="M85" i="1"/>
  <c r="L85" i="1"/>
  <c r="J85" i="1"/>
  <c r="G85" i="1"/>
  <c r="W56" i="1"/>
  <c r="Q56" i="1"/>
  <c r="S56" i="1" s="1"/>
  <c r="M56" i="1"/>
  <c r="L56" i="1"/>
  <c r="J56" i="1"/>
  <c r="G56" i="1"/>
  <c r="W54" i="1"/>
  <c r="Q54" i="1"/>
  <c r="S54" i="1" s="1"/>
  <c r="M54" i="1"/>
  <c r="L54" i="1"/>
  <c r="J54" i="1"/>
  <c r="G54" i="1"/>
  <c r="W53" i="1"/>
  <c r="Q53" i="1"/>
  <c r="S53" i="1" s="1"/>
  <c r="M53" i="1"/>
  <c r="L53" i="1"/>
  <c r="J53" i="1"/>
  <c r="G53" i="1"/>
  <c r="W52" i="1"/>
  <c r="Q52" i="1"/>
  <c r="S52" i="1" s="1"/>
  <c r="M52" i="1"/>
  <c r="L52" i="1"/>
  <c r="J52" i="1"/>
  <c r="G52" i="1"/>
  <c r="W51" i="1"/>
  <c r="Q51" i="1"/>
  <c r="S51" i="1" s="1"/>
  <c r="M51" i="1"/>
  <c r="L51" i="1"/>
  <c r="J51" i="1"/>
  <c r="G51" i="1"/>
  <c r="W50" i="1"/>
  <c r="Q50" i="1"/>
  <c r="S50" i="1" s="1"/>
  <c r="M50" i="1"/>
  <c r="L50" i="1"/>
  <c r="J50" i="1"/>
  <c r="G50" i="1"/>
  <c r="W49" i="1"/>
  <c r="Q49" i="1"/>
  <c r="S49" i="1" s="1"/>
  <c r="M49" i="1"/>
  <c r="L49" i="1"/>
  <c r="J49" i="1"/>
  <c r="G49" i="1"/>
  <c r="G28" i="1"/>
  <c r="J28" i="1"/>
  <c r="L28" i="1"/>
  <c r="M28" i="1"/>
  <c r="Q28" i="1"/>
  <c r="S28" i="1" s="1"/>
  <c r="W28" i="1"/>
  <c r="R86" i="1" l="1"/>
  <c r="T86" i="1" s="1"/>
  <c r="U86" i="1" s="1"/>
  <c r="S97" i="1"/>
  <c r="R50" i="1"/>
  <c r="T50" i="1" s="1"/>
  <c r="U50" i="1" s="1"/>
  <c r="R93" i="1"/>
  <c r="T93" i="1" s="1"/>
  <c r="U93" i="1" s="1"/>
  <c r="R95" i="1"/>
  <c r="T95" i="1" s="1"/>
  <c r="U95" i="1" s="1"/>
  <c r="S96" i="1"/>
  <c r="R53" i="1"/>
  <c r="T53" i="1" s="1"/>
  <c r="U53" i="1" s="1"/>
  <c r="R89" i="1"/>
  <c r="T89" i="1" s="1"/>
  <c r="U89" i="1" s="1"/>
  <c r="R92" i="1"/>
  <c r="T92" i="1" s="1"/>
  <c r="U92" i="1" s="1"/>
  <c r="R94" i="1"/>
  <c r="T94" i="1" s="1"/>
  <c r="U94" i="1" s="1"/>
  <c r="R52" i="1"/>
  <c r="T52" i="1" s="1"/>
  <c r="U52" i="1" s="1"/>
  <c r="R56" i="1"/>
  <c r="T56" i="1" s="1"/>
  <c r="U56" i="1" s="1"/>
  <c r="R88" i="1"/>
  <c r="T88" i="1" s="1"/>
  <c r="U88" i="1" s="1"/>
  <c r="R91" i="1"/>
  <c r="T91" i="1" s="1"/>
  <c r="U91" i="1" s="1"/>
  <c r="R49" i="1"/>
  <c r="T49" i="1" s="1"/>
  <c r="U49" i="1" s="1"/>
  <c r="R51" i="1"/>
  <c r="T51" i="1" s="1"/>
  <c r="U51" i="1" s="1"/>
  <c r="R54" i="1"/>
  <c r="T54" i="1" s="1"/>
  <c r="U54" i="1" s="1"/>
  <c r="R85" i="1"/>
  <c r="T85" i="1" s="1"/>
  <c r="U85" i="1" s="1"/>
  <c r="R87" i="1"/>
  <c r="T87" i="1" s="1"/>
  <c r="U87" i="1" s="1"/>
  <c r="R90" i="1"/>
  <c r="T90" i="1" s="1"/>
  <c r="U90" i="1" s="1"/>
  <c r="R28" i="1"/>
  <c r="T28" i="1" s="1"/>
  <c r="U28" i="1" s="1"/>
  <c r="W11" i="1"/>
  <c r="W12" i="1"/>
  <c r="W13" i="1"/>
  <c r="W14" i="1"/>
  <c r="W15" i="1"/>
  <c r="W16" i="1"/>
  <c r="W17" i="1"/>
  <c r="W19" i="1"/>
  <c r="W20" i="1"/>
  <c r="W21" i="1"/>
  <c r="W22" i="1"/>
  <c r="W23" i="1"/>
  <c r="W24" i="1"/>
  <c r="W25" i="1"/>
  <c r="W26" i="1"/>
  <c r="W27" i="1"/>
  <c r="W29" i="1"/>
  <c r="W30" i="1"/>
  <c r="W31" i="1"/>
  <c r="W32" i="1"/>
  <c r="W34" i="1"/>
  <c r="W35" i="1"/>
  <c r="W36" i="1"/>
  <c r="W37" i="1"/>
  <c r="W38" i="1"/>
  <c r="W39" i="1"/>
  <c r="W40" i="1"/>
  <c r="W41" i="1"/>
  <c r="W42" i="1"/>
  <c r="W43" i="1"/>
  <c r="W44" i="1"/>
  <c r="W45" i="1"/>
  <c r="W46" i="1"/>
  <c r="W47" i="1"/>
  <c r="W48"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98" i="1"/>
  <c r="W99" i="1"/>
  <c r="W100" i="1"/>
  <c r="W101" i="1"/>
  <c r="W102" i="1"/>
  <c r="W103" i="1"/>
  <c r="Q11" i="1"/>
  <c r="S11" i="1" s="1"/>
  <c r="Q12" i="1"/>
  <c r="R12" i="1" s="1"/>
  <c r="T12" i="1" s="1"/>
  <c r="U12" i="1" s="1"/>
  <c r="Q13" i="1"/>
  <c r="S13" i="1" s="1"/>
  <c r="Q14" i="1"/>
  <c r="R14" i="1" s="1"/>
  <c r="T14" i="1" s="1"/>
  <c r="U14" i="1" s="1"/>
  <c r="Q15" i="1"/>
  <c r="S15" i="1" s="1"/>
  <c r="Q16" i="1"/>
  <c r="S16" i="1" s="1"/>
  <c r="Q17" i="1"/>
  <c r="R17" i="1" s="1"/>
  <c r="T17" i="1" s="1"/>
  <c r="U17" i="1" s="1"/>
  <c r="Q19" i="1"/>
  <c r="R19" i="1" s="1"/>
  <c r="T19" i="1" s="1"/>
  <c r="U19" i="1" s="1"/>
  <c r="Q20" i="1"/>
  <c r="S20" i="1" s="1"/>
  <c r="Q21" i="1"/>
  <c r="R21" i="1" s="1"/>
  <c r="T21" i="1" s="1"/>
  <c r="U21" i="1" s="1"/>
  <c r="Q22" i="1"/>
  <c r="S22" i="1" s="1"/>
  <c r="Q23" i="1"/>
  <c r="R23" i="1" s="1"/>
  <c r="T23" i="1" s="1"/>
  <c r="U23" i="1" s="1"/>
  <c r="Q24" i="1"/>
  <c r="S24" i="1" s="1"/>
  <c r="Q25" i="1"/>
  <c r="R25" i="1" s="1"/>
  <c r="T25" i="1" s="1"/>
  <c r="U25" i="1" s="1"/>
  <c r="Q26" i="1"/>
  <c r="R26" i="1" s="1"/>
  <c r="T26" i="1" s="1"/>
  <c r="U26" i="1" s="1"/>
  <c r="Q27" i="1"/>
  <c r="S27" i="1" s="1"/>
  <c r="Q29" i="1"/>
  <c r="S29" i="1" s="1"/>
  <c r="Q30" i="1"/>
  <c r="R30" i="1" s="1"/>
  <c r="T30" i="1" s="1"/>
  <c r="U30" i="1" s="1"/>
  <c r="Q31" i="1"/>
  <c r="S31" i="1" s="1"/>
  <c r="Q32" i="1"/>
  <c r="R32" i="1" s="1"/>
  <c r="T32" i="1" s="1"/>
  <c r="U32" i="1" s="1"/>
  <c r="Q34" i="1"/>
  <c r="R34" i="1" s="1"/>
  <c r="T34" i="1" s="1"/>
  <c r="U34" i="1" s="1"/>
  <c r="Q35" i="1"/>
  <c r="S35" i="1" s="1"/>
  <c r="Q36" i="1"/>
  <c r="R36" i="1" s="1"/>
  <c r="T36" i="1" s="1"/>
  <c r="U36" i="1" s="1"/>
  <c r="Q37" i="1"/>
  <c r="S37" i="1" s="1"/>
  <c r="Q38" i="1"/>
  <c r="R38" i="1" s="1"/>
  <c r="T38" i="1" s="1"/>
  <c r="U38" i="1" s="1"/>
  <c r="Q39" i="1"/>
  <c r="S39" i="1" s="1"/>
  <c r="Q40" i="1"/>
  <c r="R40" i="1" s="1"/>
  <c r="T40" i="1" s="1"/>
  <c r="U40" i="1" s="1"/>
  <c r="Q41" i="1"/>
  <c r="R41" i="1" s="1"/>
  <c r="T41" i="1" s="1"/>
  <c r="U41" i="1" s="1"/>
  <c r="Q42" i="1"/>
  <c r="S42" i="1" s="1"/>
  <c r="Q43" i="1"/>
  <c r="R43" i="1" s="1"/>
  <c r="T43" i="1" s="1"/>
  <c r="U43" i="1" s="1"/>
  <c r="Q44" i="1"/>
  <c r="S44" i="1" s="1"/>
  <c r="Q45" i="1"/>
  <c r="R45" i="1" s="1"/>
  <c r="T45" i="1" s="1"/>
  <c r="U45" i="1" s="1"/>
  <c r="Q46" i="1"/>
  <c r="S46" i="1" s="1"/>
  <c r="Q47" i="1"/>
  <c r="R47" i="1" s="1"/>
  <c r="T47" i="1" s="1"/>
  <c r="U47" i="1" s="1"/>
  <c r="Q48" i="1"/>
  <c r="Q57" i="1"/>
  <c r="Q58" i="1"/>
  <c r="Q59" i="1"/>
  <c r="Q60" i="1"/>
  <c r="Q61" i="1"/>
  <c r="Q62" i="1"/>
  <c r="Q63" i="1"/>
  <c r="Q64" i="1"/>
  <c r="Q65" i="1"/>
  <c r="Q66" i="1"/>
  <c r="Q67" i="1"/>
  <c r="Q68" i="1"/>
  <c r="Q69" i="1"/>
  <c r="Q70" i="1"/>
  <c r="Q71" i="1"/>
  <c r="Q72" i="1"/>
  <c r="Q73" i="1"/>
  <c r="S73" i="1" s="1"/>
  <c r="Q74" i="1"/>
  <c r="Q75" i="1"/>
  <c r="S75" i="1" s="1"/>
  <c r="Q76" i="1"/>
  <c r="Q77" i="1"/>
  <c r="S77" i="1" s="1"/>
  <c r="Q78" i="1"/>
  <c r="S78" i="1" s="1"/>
  <c r="Q79" i="1"/>
  <c r="Q80" i="1"/>
  <c r="S80" i="1" s="1"/>
  <c r="Q81" i="1"/>
  <c r="Q82" i="1"/>
  <c r="S82" i="1" s="1"/>
  <c r="Q83" i="1"/>
  <c r="R83" i="1" s="1"/>
  <c r="T83" i="1" s="1"/>
  <c r="U83" i="1" s="1"/>
  <c r="Q84" i="1"/>
  <c r="S84" i="1" s="1"/>
  <c r="Q98" i="1"/>
  <c r="R98" i="1" s="1"/>
  <c r="T98" i="1" s="1"/>
  <c r="U98" i="1" s="1"/>
  <c r="Q99" i="1"/>
  <c r="R99" i="1" s="1"/>
  <c r="T99" i="1" s="1"/>
  <c r="U99" i="1" s="1"/>
  <c r="Q100" i="1"/>
  <c r="R100" i="1" s="1"/>
  <c r="T100" i="1" s="1"/>
  <c r="U100" i="1" s="1"/>
  <c r="Q101" i="1"/>
  <c r="S101" i="1" s="1"/>
  <c r="Q102" i="1"/>
  <c r="R102" i="1" s="1"/>
  <c r="T102" i="1" s="1"/>
  <c r="U102" i="1" s="1"/>
  <c r="Q103" i="1"/>
  <c r="S103" i="1" s="1"/>
  <c r="L11" i="1"/>
  <c r="M11" i="1"/>
  <c r="L12" i="1"/>
  <c r="M12" i="1"/>
  <c r="L13" i="1"/>
  <c r="M13" i="1"/>
  <c r="L14" i="1"/>
  <c r="M14" i="1"/>
  <c r="L15" i="1"/>
  <c r="M15" i="1"/>
  <c r="L16" i="1"/>
  <c r="M16" i="1"/>
  <c r="L17" i="1"/>
  <c r="M17" i="1"/>
  <c r="L19" i="1"/>
  <c r="M19" i="1"/>
  <c r="L20" i="1"/>
  <c r="M20" i="1"/>
  <c r="L21" i="1"/>
  <c r="M21" i="1"/>
  <c r="L22" i="1"/>
  <c r="M22" i="1"/>
  <c r="L23" i="1"/>
  <c r="M23" i="1"/>
  <c r="L24" i="1"/>
  <c r="M24" i="1"/>
  <c r="L25" i="1"/>
  <c r="M25" i="1"/>
  <c r="L26" i="1"/>
  <c r="M26" i="1"/>
  <c r="L27" i="1"/>
  <c r="M27" i="1"/>
  <c r="L29" i="1"/>
  <c r="M29" i="1"/>
  <c r="L30" i="1"/>
  <c r="M30" i="1"/>
  <c r="L31" i="1"/>
  <c r="M31" i="1"/>
  <c r="L32" i="1"/>
  <c r="M32"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98" i="1"/>
  <c r="M98" i="1"/>
  <c r="L99" i="1"/>
  <c r="M99" i="1"/>
  <c r="L100" i="1"/>
  <c r="M100" i="1"/>
  <c r="L101" i="1"/>
  <c r="M101" i="1"/>
  <c r="L102" i="1"/>
  <c r="M102" i="1"/>
  <c r="L103" i="1"/>
  <c r="M103" i="1"/>
  <c r="J11" i="1"/>
  <c r="J12" i="1"/>
  <c r="J13" i="1"/>
  <c r="J14" i="1"/>
  <c r="J15" i="1"/>
  <c r="J16" i="1"/>
  <c r="J17" i="1"/>
  <c r="J19" i="1"/>
  <c r="J20" i="1"/>
  <c r="J21" i="1"/>
  <c r="J22" i="1"/>
  <c r="J23" i="1"/>
  <c r="J24" i="1"/>
  <c r="J25" i="1"/>
  <c r="J26" i="1"/>
  <c r="J27" i="1"/>
  <c r="J29" i="1"/>
  <c r="J30" i="1"/>
  <c r="J31" i="1"/>
  <c r="J32" i="1"/>
  <c r="J34" i="1"/>
  <c r="J35" i="1"/>
  <c r="J36" i="1"/>
  <c r="J37" i="1"/>
  <c r="J38" i="1"/>
  <c r="J39" i="1"/>
  <c r="J40" i="1"/>
  <c r="J41" i="1"/>
  <c r="J42" i="1"/>
  <c r="J43" i="1"/>
  <c r="J44" i="1"/>
  <c r="J45" i="1"/>
  <c r="J46" i="1"/>
  <c r="J47" i="1"/>
  <c r="J48"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98" i="1"/>
  <c r="J99" i="1"/>
  <c r="J100" i="1"/>
  <c r="J101" i="1"/>
  <c r="J102" i="1"/>
  <c r="J103" i="1"/>
  <c r="G11" i="1"/>
  <c r="G12" i="1"/>
  <c r="G13" i="1"/>
  <c r="G14" i="1"/>
  <c r="G15" i="1"/>
  <c r="G16" i="1"/>
  <c r="G17" i="1"/>
  <c r="G19" i="1"/>
  <c r="G20" i="1"/>
  <c r="G21" i="1"/>
  <c r="G22" i="1"/>
  <c r="G23" i="1"/>
  <c r="G24" i="1"/>
  <c r="G25" i="1"/>
  <c r="G26" i="1"/>
  <c r="G27" i="1"/>
  <c r="G29" i="1"/>
  <c r="G30" i="1"/>
  <c r="G31" i="1"/>
  <c r="G32" i="1"/>
  <c r="G34" i="1"/>
  <c r="G35" i="1"/>
  <c r="G36" i="1"/>
  <c r="G37" i="1"/>
  <c r="G38" i="1"/>
  <c r="G39" i="1"/>
  <c r="G40" i="1"/>
  <c r="G41" i="1"/>
  <c r="G42" i="1"/>
  <c r="G43" i="1"/>
  <c r="G44" i="1"/>
  <c r="G45" i="1"/>
  <c r="G46" i="1"/>
  <c r="G47" i="1"/>
  <c r="G48"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98" i="1"/>
  <c r="G99" i="1"/>
  <c r="G100" i="1"/>
  <c r="G101" i="1"/>
  <c r="G102" i="1"/>
  <c r="G103" i="1"/>
  <c r="R80" i="1" l="1"/>
  <c r="T80" i="1" s="1"/>
  <c r="U80" i="1" s="1"/>
  <c r="R77" i="1"/>
  <c r="T77" i="1" s="1"/>
  <c r="U77" i="1" s="1"/>
  <c r="R101" i="1"/>
  <c r="T101" i="1" s="1"/>
  <c r="U101" i="1" s="1"/>
  <c r="R13" i="1"/>
  <c r="T13" i="1" s="1"/>
  <c r="U13" i="1" s="1"/>
  <c r="S99" i="1"/>
  <c r="R73" i="1"/>
  <c r="T73" i="1" s="1"/>
  <c r="U73" i="1" s="1"/>
  <c r="R15" i="1"/>
  <c r="T15" i="1" s="1"/>
  <c r="U15" i="1" s="1"/>
  <c r="R78" i="1"/>
  <c r="T78" i="1" s="1"/>
  <c r="U78" i="1" s="1"/>
  <c r="S83" i="1"/>
  <c r="R11" i="1"/>
  <c r="T11" i="1" s="1"/>
  <c r="U11" i="1" s="1"/>
  <c r="R79" i="1"/>
  <c r="T79" i="1" s="1"/>
  <c r="U79" i="1" s="1"/>
  <c r="S79" i="1"/>
  <c r="R74" i="1"/>
  <c r="T74" i="1" s="1"/>
  <c r="U74" i="1" s="1"/>
  <c r="S74" i="1"/>
  <c r="R63" i="1"/>
  <c r="T63" i="1" s="1"/>
  <c r="U63" i="1" s="1"/>
  <c r="S63" i="1"/>
  <c r="R60" i="1"/>
  <c r="T60" i="1" s="1"/>
  <c r="U60" i="1" s="1"/>
  <c r="S60" i="1"/>
  <c r="S57" i="1"/>
  <c r="R57" i="1"/>
  <c r="T57" i="1" s="1"/>
  <c r="U57" i="1" s="1"/>
  <c r="R103" i="1"/>
  <c r="T103" i="1" s="1"/>
  <c r="U103" i="1" s="1"/>
  <c r="S102" i="1"/>
  <c r="S100" i="1"/>
  <c r="S98" i="1"/>
  <c r="R84" i="1"/>
  <c r="T84" i="1" s="1"/>
  <c r="U84" i="1" s="1"/>
  <c r="R82" i="1"/>
  <c r="T82" i="1" s="1"/>
  <c r="U82" i="1" s="1"/>
  <c r="R81" i="1"/>
  <c r="T81" i="1" s="1"/>
  <c r="U81" i="1" s="1"/>
  <c r="S81" i="1"/>
  <c r="R75" i="1"/>
  <c r="T75" i="1" s="1"/>
  <c r="U75" i="1" s="1"/>
  <c r="R72" i="1"/>
  <c r="T72" i="1" s="1"/>
  <c r="U72" i="1" s="1"/>
  <c r="S72" i="1"/>
  <c r="R70" i="1"/>
  <c r="T70" i="1" s="1"/>
  <c r="U70" i="1" s="1"/>
  <c r="S70" i="1"/>
  <c r="S68" i="1"/>
  <c r="R68" i="1"/>
  <c r="T68" i="1" s="1"/>
  <c r="U68" i="1" s="1"/>
  <c r="R67" i="1"/>
  <c r="T67" i="1" s="1"/>
  <c r="U67" i="1" s="1"/>
  <c r="S67" i="1"/>
  <c r="R62" i="1"/>
  <c r="T62" i="1" s="1"/>
  <c r="U62" i="1" s="1"/>
  <c r="S62" i="1"/>
  <c r="S59" i="1"/>
  <c r="R59" i="1"/>
  <c r="T59" i="1" s="1"/>
  <c r="U59" i="1" s="1"/>
  <c r="R48" i="1"/>
  <c r="T48" i="1" s="1"/>
  <c r="U48" i="1" s="1"/>
  <c r="S48" i="1"/>
  <c r="R65" i="1"/>
  <c r="T65" i="1" s="1"/>
  <c r="U65" i="1" s="1"/>
  <c r="S65" i="1"/>
  <c r="S61" i="1"/>
  <c r="R61" i="1"/>
  <c r="T61" i="1" s="1"/>
  <c r="U61" i="1" s="1"/>
  <c r="R76" i="1"/>
  <c r="T76" i="1" s="1"/>
  <c r="U76" i="1" s="1"/>
  <c r="S76" i="1"/>
  <c r="S71" i="1"/>
  <c r="R71" i="1"/>
  <c r="T71" i="1" s="1"/>
  <c r="U71" i="1" s="1"/>
  <c r="R69" i="1"/>
  <c r="T69" i="1" s="1"/>
  <c r="U69" i="1" s="1"/>
  <c r="S69" i="1"/>
  <c r="S66" i="1"/>
  <c r="R66" i="1"/>
  <c r="T66" i="1" s="1"/>
  <c r="U66" i="1" s="1"/>
  <c r="S64" i="1"/>
  <c r="R64" i="1"/>
  <c r="T64" i="1" s="1"/>
  <c r="U64" i="1" s="1"/>
  <c r="R58" i="1"/>
  <c r="T58" i="1" s="1"/>
  <c r="U58" i="1" s="1"/>
  <c r="S58" i="1"/>
  <c r="S41" i="1"/>
  <c r="S34" i="1"/>
  <c r="S26" i="1"/>
  <c r="S19" i="1"/>
  <c r="S47" i="1"/>
  <c r="R46" i="1"/>
  <c r="T46" i="1" s="1"/>
  <c r="U46" i="1" s="1"/>
  <c r="S45" i="1"/>
  <c r="R44" i="1"/>
  <c r="T44" i="1" s="1"/>
  <c r="U44" i="1" s="1"/>
  <c r="S43" i="1"/>
  <c r="R42" i="1"/>
  <c r="T42" i="1" s="1"/>
  <c r="U42" i="1" s="1"/>
  <c r="S40" i="1"/>
  <c r="R39" i="1"/>
  <c r="T39" i="1" s="1"/>
  <c r="U39" i="1" s="1"/>
  <c r="S38" i="1"/>
  <c r="R37" i="1"/>
  <c r="T37" i="1" s="1"/>
  <c r="U37" i="1" s="1"/>
  <c r="S36" i="1"/>
  <c r="R35" i="1"/>
  <c r="T35" i="1" s="1"/>
  <c r="U35" i="1" s="1"/>
  <c r="S32" i="1"/>
  <c r="R31" i="1"/>
  <c r="T31" i="1" s="1"/>
  <c r="U31" i="1" s="1"/>
  <c r="S30" i="1"/>
  <c r="R29" i="1"/>
  <c r="T29" i="1" s="1"/>
  <c r="U29" i="1" s="1"/>
  <c r="R27" i="1"/>
  <c r="T27" i="1" s="1"/>
  <c r="U27" i="1" s="1"/>
  <c r="S25" i="1"/>
  <c r="R24" i="1"/>
  <c r="T24" i="1" s="1"/>
  <c r="U24" i="1" s="1"/>
  <c r="S23" i="1"/>
  <c r="R22" i="1"/>
  <c r="T22" i="1" s="1"/>
  <c r="U22" i="1" s="1"/>
  <c r="S21" i="1"/>
  <c r="R20" i="1"/>
  <c r="T20" i="1" s="1"/>
  <c r="U20" i="1" s="1"/>
  <c r="S17" i="1"/>
  <c r="R16" i="1"/>
  <c r="T16" i="1" s="1"/>
  <c r="U16" i="1" s="1"/>
  <c r="S14" i="1"/>
  <c r="S12" i="1"/>
</calcChain>
</file>

<file path=xl/sharedStrings.xml><?xml version="1.0" encoding="utf-8"?>
<sst xmlns="http://schemas.openxmlformats.org/spreadsheetml/2006/main" count="4155" uniqueCount="1252">
  <si>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</si>
  <si>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</si>
  <si>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</si>
  <si>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</si>
  <si>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</si>
  <si>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</si>
  <si>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</si>
  <si>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</si>
  <si>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</si>
  <si>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</si>
  <si>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</si>
  <si>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</si>
  <si>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</si>
  <si>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</si>
  <si>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</si>
  <si>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</si>
  <si>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</si>
  <si>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</si>
  <si>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</si>
  <si>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</si>
  <si>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</si>
  <si>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</si>
  <si>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</si>
  <si>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</si>
  <si>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</si>
  <si>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</si>
  <si>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</si>
  <si>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</si>
  <si>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</si>
  <si>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</si>
  <si>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</si>
  <si>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</si>
  <si>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</si>
  <si>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</si>
  <si>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</si>
  <si>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</si>
  <si>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</si>
  <si>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</si>
  <si>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</si>
  <si>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</si>
  <si>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</si>
  <si>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</si>
  <si>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</si>
  <si>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</si>
  <si>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</si>
  <si>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</si>
  <si>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</si>
  <si>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</si>
  <si>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</si>
  <si>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</si>
  <si>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</si>
  <si>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</si>
  <si>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</si>
  <si>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</si>
  <si>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</si>
  <si>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</si>
  <si>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</si>
  <si>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</si>
  <si>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</si>
  <si>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</si>
  <si>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</si>
  <si>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</si>
  <si>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</si>
  <si>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</si>
  <si>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</si>
  <si>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</si>
  <si>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</si>
  <si>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</si>
  <si>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</si>
  <si>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</si>
  <si>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</si>
  <si>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</si>
  <si>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</si>
  <si>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</si>
  <si>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</si>
  <si>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</si>
  <si>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</si>
  <si>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</si>
  <si>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</si>
  <si>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</si>
  <si>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</si>
  <si>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</si>
  <si>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</si>
  <si>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</si>
  <si>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</si>
  <si>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</si>
  <si>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</si>
  <si>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</si>
  <si>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</si>
  <si>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</si>
  <si>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</si>
  <si>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</si>
  <si>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</si>
  <si>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</si>
  <si>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</si>
  <si>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</si>
  <si>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</si>
  <si>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</si>
  <si>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</si>
  <si>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</si>
  <si>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</si>
  <si>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</si>
  <si>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</si>
  <si>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</si>
  <si>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</si>
  <si>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</si>
  <si>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</si>
  <si>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</si>
  <si>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</si>
  <si>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</si>
  <si>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</si>
  <si>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</si>
  <si>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</si>
  <si>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</si>
  <si>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</si>
  <si>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</si>
  <si>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</si>
  <si>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</si>
  <si>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</si>
  <si>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</si>
  <si>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</si>
  <si>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</si>
  <si>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</si>
  <si>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</si>
  <si>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</si>
  <si>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</si>
  <si>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</si>
  <si>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</si>
  <si>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</si>
  <si>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</si>
  <si>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</si>
  <si>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</si>
  <si>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</si>
  <si>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</si>
  <si>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</si>
  <si>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</si>
  <si>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</si>
  <si>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</si>
  <si>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</si>
  <si>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</si>
  <si>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</si>
  <si>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</si>
  <si>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</si>
  <si>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</si>
  <si>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</si>
  <si>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</si>
  <si>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</si>
  <si>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</si>
  <si>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</si>
  <si>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</si>
  <si>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</si>
  <si>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</si>
  <si>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</si>
  <si>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</si>
  <si>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</si>
  <si>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</si>
  <si>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</si>
  <si>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</si>
  <si>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</si>
  <si>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</si>
  <si>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</si>
  <si>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</si>
  <si>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</si>
  <si>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</si>
  <si>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</si>
  <si>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</si>
  <si>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</si>
  <si>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</si>
  <si>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</si>
  <si>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</si>
  <si>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</si>
  <si>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</si>
  <si>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</si>
  <si>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</si>
  <si>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</si>
  <si>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</si>
  <si>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</si>
  <si>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</si>
  <si>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</si>
  <si>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</si>
  <si>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</si>
  <si>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</si>
  <si>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</si>
  <si>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</si>
  <si>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</si>
  <si>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</si>
  <si>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</si>
  <si>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</si>
  <si>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</si>
  <si>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</si>
  <si>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</si>
  <si>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</si>
  <si>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</si>
  <si>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</si>
  <si>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</si>
  <si>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</si>
  <si>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</si>
  <si>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</si>
  <si>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</si>
  <si>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</si>
  <si>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</si>
  <si>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</si>
  <si>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</si>
  <si>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</si>
  <si>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</si>
  <si>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</si>
  <si>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</si>
  <si>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</si>
  <si>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</si>
  <si>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</si>
  <si>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</si>
  <si>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</si>
  <si>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</si>
  <si>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</si>
  <si>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</si>
  <si>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</si>
  <si>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</si>
  <si>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</si>
  <si>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</si>
  <si>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</si>
  <si>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</si>
  <si>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</si>
  <si>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</si>
  <si>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</si>
  <si>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</si>
  <si>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</si>
  <si>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</si>
  <si>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</si>
  <si>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</si>
  <si>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</si>
  <si>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</si>
  <si>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</si>
  <si>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</si>
  <si>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</si>
  <si>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</si>
  <si>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</si>
  <si>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</si>
  <si>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</si>
  <si>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</si>
  <si>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</si>
  <si>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</si>
  <si>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</si>
  <si>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</si>
  <si>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</si>
  <si>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</si>
  <si>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</si>
  <si>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</si>
  <si>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</si>
  <si>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</si>
  <si>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</si>
  <si>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</si>
  <si>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</si>
  <si>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</si>
  <si>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</si>
  <si>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</si>
  <si>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</si>
  <si>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</si>
  <si>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</si>
  <si>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</si>
  <si>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</si>
  <si>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</si>
  <si>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</si>
  <si>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</si>
  <si>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</si>
  <si>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</si>
  <si>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</si>
  <si>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</si>
  <si>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</si>
  <si>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</si>
  <si>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</si>
  <si>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</si>
  <si>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</si>
  <si>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</si>
  <si>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</si>
  <si>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</si>
  <si>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</si>
  <si>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</si>
  <si>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</si>
  <si>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</si>
  <si>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</si>
  <si>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</si>
  <si>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</si>
  <si>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</si>
  <si>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</si>
  <si>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</si>
  <si>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</si>
  <si>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</si>
  <si>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</si>
  <si>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</si>
  <si>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</si>
  <si>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</si>
  <si>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</si>
  <si>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</si>
  <si>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</si>
  <si>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</si>
  <si>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</si>
  <si>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</si>
  <si>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</si>
  <si>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</si>
  <si>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</si>
  <si>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</si>
  <si>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</si>
  <si>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</si>
  <si>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</si>
  <si>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</si>
  <si>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</si>
  <si>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</si>
  <si>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</si>
  <si>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</si>
  <si>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</si>
  <si>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</si>
  <si>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</si>
  <si>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</si>
  <si>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</si>
  <si>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</si>
  <si>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</si>
  <si>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</si>
  <si>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</si>
  <si>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</si>
  <si>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</si>
  <si>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</si>
  <si>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</si>
  <si>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</si>
  <si>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</si>
  <si>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</si>
  <si>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</si>
  <si>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</si>
  <si>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</si>
  <si>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</si>
  <si>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</si>
  <si>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</si>
  <si>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</si>
  <si>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</si>
  <si>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</si>
  <si>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</si>
  <si>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</si>
  <si>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</si>
  <si>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</si>
  <si>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</si>
  <si>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</si>
  <si>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</si>
  <si>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</si>
  <si>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</si>
  <si>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</si>
  <si>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</si>
  <si>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</si>
  <si>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</si>
  <si>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</si>
  <si>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</si>
  <si>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</si>
  <si>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</si>
  <si>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</si>
  <si>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</si>
  <si>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</si>
  <si>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</si>
  <si>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</si>
  <si>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</si>
  <si>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</si>
  <si>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</si>
  <si>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</si>
  <si>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</si>
  <si>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</si>
  <si>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</si>
  <si>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</si>
  <si>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</si>
  <si>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</si>
  <si>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</si>
  <si>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</si>
  <si>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</si>
  <si>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</si>
  <si>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</si>
  <si>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</si>
  <si>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</si>
  <si>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</si>
  <si>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</si>
  <si>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</si>
  <si>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</si>
  <si>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</si>
  <si>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</si>
  <si>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</si>
  <si>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</si>
  <si>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</si>
  <si>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</si>
  <si>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</si>
  <si>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</si>
  <si>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</si>
  <si>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</si>
  <si>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</si>
  <si>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</si>
  <si>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</si>
  <si>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</si>
  <si>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</si>
  <si>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</si>
  <si>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</si>
  <si>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</si>
  <si>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</si>
  <si>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</si>
  <si>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</si>
  <si>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</si>
  <si>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</si>
  <si>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</si>
  <si>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</si>
  <si>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</si>
  <si>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</si>
  <si>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</si>
  <si>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</si>
  <si>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</si>
  <si>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</si>
  <si>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</si>
  <si>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</si>
  <si>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</si>
  <si>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</si>
  <si>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</si>
  <si>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</si>
  <si>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</si>
  <si>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</si>
  <si>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</si>
  <si>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</si>
  <si>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</si>
  <si>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</si>
  <si>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</si>
  <si>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</si>
  <si>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</si>
  <si>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</si>
  <si>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</si>
  <si>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</si>
  <si>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</si>
  <si>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</si>
  <si>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</si>
  <si>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</si>
  <si>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</si>
  <si>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</si>
  <si>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</si>
  <si>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</si>
  <si>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</si>
  <si>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</si>
  <si>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</si>
  <si>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</si>
  <si>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</si>
  <si>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</si>
  <si>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</si>
  <si>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</si>
  <si>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</si>
  <si>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</si>
  <si>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</si>
  <si>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</si>
  <si>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</si>
  <si>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</si>
  <si>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</si>
  <si>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</si>
  <si>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</si>
  <si>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</si>
  <si>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</si>
  <si>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</si>
  <si>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</si>
  <si>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</si>
  <si>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</si>
  <si>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</si>
  <si>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</si>
  <si>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</si>
  <si>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</si>
  <si>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</si>
  <si>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</si>
  <si>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</si>
  <si>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</si>
  <si>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</si>
  <si>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</si>
  <si>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</si>
  <si>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</si>
  <si>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</si>
  <si>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</si>
  <si>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</si>
  <si>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</si>
  <si>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</si>
  <si>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</si>
  <si>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</si>
  <si>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</si>
  <si>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</si>
  <si>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</si>
  <si>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</si>
  <si>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</si>
  <si>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</si>
  <si>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</si>
  <si>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</si>
  <si>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</si>
  <si>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</si>
  <si>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</si>
  <si>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</si>
  <si>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</si>
  <si>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</si>
  <si>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</si>
  <si>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</si>
  <si>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</si>
  <si>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</si>
  <si>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</si>
  <si>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</si>
  <si>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</si>
  <si>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</si>
  <si>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</si>
  <si>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</si>
  <si>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</si>
  <si>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</si>
  <si>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</si>
  <si>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</si>
  <si>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</si>
  <si>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</si>
  <si>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</si>
  <si>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</si>
  <si>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</si>
  <si>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</si>
  <si>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</si>
  <si>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</si>
  <si>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</si>
  <si>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</si>
  <si>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</si>
  <si>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</si>
  <si>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</si>
  <si>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</si>
  <si>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</si>
  <si>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</si>
  <si>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</si>
  <si>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</si>
  <si>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</si>
  <si>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</si>
  <si>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</si>
  <si>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</si>
  <si>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</si>
  <si>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</si>
  <si>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</si>
  <si>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</si>
  <si>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</si>
  <si>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</si>
  <si>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</si>
  <si>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</si>
  <si>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</si>
  <si>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</si>
  <si>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</si>
  <si>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</si>
  <si>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</si>
  <si>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</si>
  <si>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</si>
  <si>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</si>
  <si>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</si>
  <si>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</si>
  <si>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</si>
  <si>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</si>
  <si>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</si>
  <si>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</si>
  <si>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</si>
  <si>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</si>
  <si>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</si>
  <si>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</si>
  <si>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</si>
  <si>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</si>
  <si>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</si>
  <si>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</si>
  <si>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</si>
  <si>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</si>
  <si>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</si>
  <si>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</si>
  <si>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</si>
  <si>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</si>
  <si>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</si>
  <si>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</si>
  <si>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</si>
  <si>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</si>
  <si>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</si>
  <si>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</si>
  <si>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</si>
  <si>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</si>
  <si>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</si>
  <si>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</si>
  <si>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</si>
  <si>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</si>
  <si>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</si>
  <si>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</si>
  <si>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</si>
  <si>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</si>
  <si>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</si>
  <si>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</si>
  <si>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</si>
  <si>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</si>
  <si>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</si>
  <si>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</si>
  <si>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</si>
  <si>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</si>
  <si>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</si>
  <si>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</si>
  <si>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</si>
  <si>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</si>
  <si>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</si>
  <si>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</si>
  <si>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</si>
  <si>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</si>
  <si>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</si>
  <si>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</si>
  <si>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</si>
  <si>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</si>
  <si>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</si>
  <si>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</si>
  <si>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</si>
  <si>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</si>
  <si>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</si>
  <si>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</si>
  <si>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</si>
  <si>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</si>
  <si>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</si>
  <si>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</si>
  <si>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</si>
  <si>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</si>
  <si>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</si>
  <si>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</si>
  <si>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</si>
  <si>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</si>
  <si>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</si>
  <si>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</si>
  <si>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</si>
  <si>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</si>
  <si>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</si>
  <si>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</si>
  <si>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</si>
  <si>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</si>
  <si>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</si>
  <si>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</si>
  <si>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</si>
  <si>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</si>
  <si>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</si>
  <si>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</si>
  <si>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</si>
  <si>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</si>
  <si>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</si>
  <si>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</si>
  <si>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</si>
  <si>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</si>
  <si>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</si>
  <si>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</si>
  <si>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</si>
  <si>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</si>
  <si>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</si>
  <si>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</si>
  <si>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</si>
  <si>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</si>
  <si>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</si>
  <si>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</si>
  <si>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</si>
  <si>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</si>
  <si>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</si>
  <si>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</si>
  <si>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</si>
  <si>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</si>
  <si>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</si>
  <si>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</si>
  <si>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</si>
  <si>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</si>
  <si>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</si>
  <si>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</si>
  <si>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</si>
  <si>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</si>
  <si>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</si>
  <si>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</si>
  <si>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</si>
  <si>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</si>
  <si>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</si>
  <si>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</si>
  <si>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</si>
  <si>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</si>
  <si>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</si>
  <si>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</si>
  <si>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</si>
  <si>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</si>
  <si>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</si>
  <si>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</si>
  <si>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</si>
  <si>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</si>
  <si>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</si>
  <si>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</si>
  <si>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</si>
  <si>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</si>
  <si>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</si>
  <si>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</si>
  <si>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</si>
  <si>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</si>
  <si>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</si>
  <si>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</si>
  <si>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</si>
  <si>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</si>
  <si>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</si>
  <si>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</si>
  <si>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</si>
  <si>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</si>
  <si>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</si>
  <si>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</si>
  <si>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</si>
  <si>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</si>
  <si>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</si>
  <si>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</si>
  <si>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</si>
  <si>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</si>
  <si>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</si>
  <si>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</si>
  <si>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</si>
  <si>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</si>
  <si>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</si>
  <si>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</si>
  <si>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</si>
  <si>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</si>
  <si>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</si>
  <si>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</si>
  <si>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</si>
  <si>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</si>
  <si>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</si>
  <si>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</si>
  <si>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</si>
  <si>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</si>
  <si>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</si>
  <si>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</si>
  <si>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</si>
  <si>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</si>
  <si>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</si>
  <si>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</si>
  <si>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</si>
  <si>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</si>
  <si>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</si>
  <si>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</si>
  <si>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</si>
  <si>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</si>
  <si>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</si>
  <si>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</si>
  <si>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</si>
  <si>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</si>
  <si>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</si>
  <si>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</si>
  <si>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</si>
  <si>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</si>
  <si>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</si>
  <si>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</si>
  <si>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</si>
  <si>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</si>
  <si>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</si>
  <si>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</si>
  <si>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</si>
  <si>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</si>
  <si>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</si>
  <si>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</si>
  <si>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</si>
  <si>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</si>
  <si>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</si>
  <si>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</si>
  <si>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</si>
  <si>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</si>
  <si>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</si>
  <si>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</si>
  <si>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</si>
  <si>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</si>
  <si>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</si>
  <si>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</si>
  <si>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</si>
  <si>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</si>
  <si>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</si>
  <si>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</si>
  <si>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</si>
  <si>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</si>
  <si>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</si>
  <si>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</si>
  <si>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</si>
  <si>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</si>
  <si>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</si>
  <si>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</si>
  <si>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</si>
  <si>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</si>
  <si>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</si>
  <si>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</si>
  <si>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</si>
  <si>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</si>
  <si>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</si>
  <si>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</si>
  <si>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</si>
  <si>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</si>
  <si>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</si>
  <si>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</si>
  <si>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</si>
  <si>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</si>
  <si>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</si>
  <si>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</si>
  <si>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</si>
  <si>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</si>
  <si>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</si>
  <si>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</si>
  <si>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</si>
  <si>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</si>
  <si>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</si>
  <si>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</si>
  <si>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</si>
  <si>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</si>
  <si>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</si>
  <si>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</si>
  <si>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</si>
  <si>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</si>
  <si>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</si>
  <si>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</si>
  <si>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</si>
  <si>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</si>
  <si>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</si>
  <si>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</si>
  <si>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</si>
  <si>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</si>
  <si>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</si>
  <si>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</si>
  <si>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</si>
  <si>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</si>
  <si>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</si>
  <si>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</si>
  <si>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</si>
  <si>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</si>
  <si>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</si>
  <si>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</si>
  <si>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</si>
  <si>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</si>
  <si>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</si>
  <si>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</si>
  <si>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</si>
  <si>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</si>
  <si>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</si>
  <si>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</si>
  <si>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</si>
  <si>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</si>
  <si>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</si>
  <si>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</si>
  <si>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</si>
  <si>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</si>
  <si>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</si>
  <si>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</si>
  <si>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</si>
  <si>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</si>
  <si>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</si>
  <si>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</si>
  <si>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</si>
  <si>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</si>
  <si>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</si>
  <si>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</si>
  <si>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</si>
  <si>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</si>
  <si>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</si>
  <si>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</si>
  <si>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</si>
  <si>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</si>
  <si>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</si>
  <si>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</si>
  <si>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</si>
  <si>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</si>
  <si>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</si>
  <si>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</si>
  <si>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</si>
  <si>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</si>
  <si>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</si>
  <si>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</si>
  <si>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</si>
  <si>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</si>
  <si>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</si>
  <si>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</si>
  <si>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</si>
  <si>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</si>
  <si>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</si>
  <si>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</si>
  <si>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</si>
  <si>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</si>
  <si>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</si>
  <si>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</si>
  <si>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</si>
  <si>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</si>
  <si>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</si>
  <si>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</si>
  <si>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</si>
  <si>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</si>
  <si>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</si>
  <si>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</si>
  <si>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</si>
  <si>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</si>
  <si>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</si>
  <si>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</si>
  <si>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</si>
  <si>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</si>
  <si>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</si>
  <si>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</si>
  <si>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</si>
  <si>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</si>
  <si>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</si>
  <si>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</si>
  <si>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</si>
  <si>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</si>
  <si>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</si>
  <si>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</si>
  <si>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</si>
  <si>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</si>
  <si>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</si>
  <si>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</si>
  <si>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</si>
  <si>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</si>
  <si>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</si>
  <si>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</si>
  <si>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</si>
  <si>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</si>
  <si>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</si>
  <si>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</si>
  <si>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</si>
  <si>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</si>
  <si>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</si>
  <si>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</si>
  <si>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</si>
  <si>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</si>
  <si>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</si>
  <si>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</si>
  <si>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</si>
  <si>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</si>
  <si>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</si>
  <si>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</si>
  <si>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</si>
  <si>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</si>
  <si>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</si>
  <si>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</si>
  <si>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</si>
  <si>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</si>
  <si>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</si>
  <si>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</si>
  <si>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</si>
  <si>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</si>
  <si>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</si>
  <si>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</si>
  <si>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</si>
  <si>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</si>
  <si>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</si>
  <si>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</si>
  <si>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</si>
  <si>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</si>
  <si>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</si>
  <si>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</si>
  <si>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</si>
  <si>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</si>
  <si>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</si>
  <si>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</si>
  <si>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</si>
  <si>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</si>
  <si>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</si>
  <si>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</si>
  <si>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</si>
  <si>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</si>
  <si>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</si>
  <si>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</si>
  <si>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</si>
  <si>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</si>
  <si>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</si>
  <si>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</si>
  <si>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</si>
  <si>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</si>
  <si>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</si>
  <si>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</si>
  <si>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</si>
  <si>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</si>
  <si>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</si>
  <si>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</si>
  <si>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</si>
  <si>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</si>
  <si>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</si>
  <si>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</si>
  <si>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</si>
  <si>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</si>
  <si>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</si>
  <si>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</si>
  <si>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</si>
  <si>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</si>
  <si>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</si>
  <si>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</si>
  <si>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</si>
  <si>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</si>
  <si>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</si>
  <si>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</si>
  <si>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</si>
  <si>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</si>
  <si>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</si>
  <si>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</si>
  <si>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</si>
  <si>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</si>
  <si>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</si>
  <si>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</si>
  <si>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</si>
  <si>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</si>
  <si>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</si>
  <si>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</si>
  <si>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</si>
  <si>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</si>
  <si>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</si>
  <si>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</si>
  <si>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</si>
  <si>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</si>
  <si>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</si>
  <si>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</si>
  <si>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</si>
  <si>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</si>
  <si>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</si>
  <si>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</si>
  <si>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</si>
  <si>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</si>
  <si>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</si>
  <si>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</si>
  <si>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</si>
  <si>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</si>
  <si>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</si>
  <si>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</si>
  <si>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</si>
  <si>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</si>
  <si>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</si>
  <si>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</si>
  <si>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</si>
  <si>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</si>
  <si>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</si>
  <si>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</si>
  <si>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</si>
  <si>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</si>
  <si>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</si>
  <si>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</si>
  <si>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</si>
  <si>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</si>
  <si>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</si>
  <si>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</si>
  <si>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</si>
  <si>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</si>
  <si>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</si>
  <si>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</si>
  <si>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</si>
  <si>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</si>
  <si>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</si>
  <si>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</si>
  <si>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</si>
  <si>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</si>
  <si>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</si>
  <si>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</si>
  <si>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</si>
  <si>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</si>
  <si>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</si>
  <si>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</si>
  <si>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</si>
  <si>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</si>
  <si>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</si>
  <si>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</si>
  <si>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</si>
  <si>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</si>
  <si>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</si>
  <si>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</si>
  <si>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</si>
  <si>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</si>
  <si>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</si>
  <si>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</si>
  <si>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</si>
  <si>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</si>
  <si>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</si>
  <si>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</si>
  <si>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</si>
  <si>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</si>
  <si>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</si>
  <si>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</si>
  <si>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</si>
  <si>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</si>
  <si>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</si>
  <si>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</si>
  <si>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</si>
  <si>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</si>
  <si>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</si>
  <si>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</si>
  <si>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</si>
  <si>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</si>
  <si>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</si>
  <si>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</si>
  <si>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</si>
  <si>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</si>
  <si>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</si>
  <si>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</si>
  <si>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</si>
  <si>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</si>
  <si>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</si>
  <si>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</si>
  <si>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</si>
  <si>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</si>
  <si>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</si>
  <si>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</si>
  <si>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</si>
  <si>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</si>
  <si>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</si>
  <si>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</si>
  <si>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</si>
  <si>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</si>
  <si>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</si>
  <si>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</si>
  <si>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</si>
  <si>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</si>
  <si>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</si>
  <si>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</si>
  <si>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</si>
  <si>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</si>
  <si>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</si>
  <si>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</si>
  <si>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</si>
  <si>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</si>
  <si>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</si>
  <si>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</si>
  <si>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</si>
  <si>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</si>
  <si>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</si>
  <si>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</si>
  <si>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</si>
  <si>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</si>
  <si>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</si>
  <si>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</si>
  <si>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</si>
  <si>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</si>
  <si>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</si>
  <si>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</si>
  <si>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</si>
  <si>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</si>
  <si>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</si>
  <si>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</si>
  <si>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</si>
  <si>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</si>
  <si>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</si>
  <si>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</si>
  <si>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</si>
  <si>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</si>
  <si>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</si>
  <si>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</si>
  <si>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</si>
  <si>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</si>
  <si>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</si>
  <si>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</si>
  <si>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</si>
  <si>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</si>
  <si>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</si>
  <si>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</si>
  <si>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</si>
  <si>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</si>
  <si>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</si>
  <si>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</si>
  <si>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</si>
  <si>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</si>
  <si>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</si>
  <si>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</si>
  <si>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</si>
  <si>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</si>
  <si>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</si>
  <si>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</si>
  <si>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</si>
  <si>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</si>
  <si>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</si>
  <si>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</si>
  <si>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</si>
  <si>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</si>
  <si>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</si>
  <si>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</si>
  <si>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</si>
  <si>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</si>
  <si>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</si>
  <si>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</si>
  <si>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</si>
  <si>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</si>
  <si>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</si>
  <si>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</si>
  <si>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</si>
  <si>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</si>
  <si>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</si>
  <si>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</si>
  <si>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</si>
  <si>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</si>
  <si>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</si>
  <si>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</si>
  <si>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</si>
  <si>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</si>
  <si>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</si>
  <si>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</si>
  <si>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</si>
  <si>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</si>
  <si>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</si>
  <si>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</si>
  <si>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</si>
  <si>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</si>
  <si>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</si>
  <si>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</si>
  <si>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</si>
  <si>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</si>
  <si>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</si>
  <si>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</si>
  <si>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</si>
  <si>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Capacitación y entrenamiento</t>
  </si>
  <si>
    <t>CARACTERIZACIÓN DEL PROCESO</t>
  </si>
  <si>
    <t>CENTRO DE TRABAJO Y/O PROCESO: GERENCIA COORPORATIVA DE GESTION HUMANA Y ADMINISTRATIVA</t>
  </si>
  <si>
    <t>NOMBRE CENTRO DE TRABAJO Y/O PROCESO:  DIRECCIÓN SALUD</t>
  </si>
  <si>
    <t>DIRECCIÓN SALUD</t>
  </si>
  <si>
    <t>CASA INECO</t>
  </si>
  <si>
    <t>Coordinar y adoptar políticas, planes, programas y proyectos para su ejecución, en desarrollo del cumplimiento de las funciones asignadas a la Dirección de Salud.</t>
  </si>
  <si>
    <t xml:space="preserve">1. Orientar a los trabajadores y pensionados en el trámite de afiliación al Sistema General de Seguridad Social en Salud, informando de los deberes y derechos que tienen frente al mismo. 
2. Diseñar e implantar controles que permitan un seguimiento a la atención oportuna y eficiente de los servicios contemplados en los Planes Adicionales en Salud, contratados con las diferentes EPS.
3. Formular recomendaciones sobre las políticas que debe adoptar la Empresa para optimizar la prestación de los servicios contratados en los Planes Adicionales de Salud.
</t>
  </si>
  <si>
    <t>SI</t>
  </si>
  <si>
    <t>BIOLÓGICO</t>
  </si>
  <si>
    <t>Contar con esquema de vacunación, Implementar programa de orden y aseo en sitio de trabajo, Implementar programa control de plagas, Implementar medidas de bioseguridad y barreras de protección, Eliminar correctamente desechos orgánicos, Aplicación de procedimientos seguros, Señalización que indique riesgo biológico</t>
  </si>
  <si>
    <t>FÍSICO</t>
  </si>
  <si>
    <t>pg higiene</t>
  </si>
  <si>
    <t>PSICOSOCIAL</t>
  </si>
  <si>
    <t>Establecer el procedimiento para denunciar hechos constitutivos de acoso laboral, garantizando la confidencialidad y el respeto por el trabajador, Desarrollar programas de intervención en crisis, Elaborar códigos o manuales de convivencia en los que se identifiquen los tipos de comportamiento aceptables en la empresa, Fomentar el apoyo entre el equipo de trabajo en la realización de las tareas, Incrementar las oportunidades para aplicar los conocimientos y habilidades y para el aprendizaje y el desarrollo de nuevas habilidades, Garantizar el respeto y el trato justo a las personas, Fomentar la claridad y la transparencia organizativa, Garantizar la seguridad proporcionando estabilidad en el empleo y en todas las condiciones de trabajo, Proporcionar toda la información necesaria, adecuada y a tiempo para facilitar la realización de tareas y la adaptación a los cambios, Cambiar la cultura de mando y establecer procedimientos para gestionar personas de forma saludable, Facilitar la compatibilidad de la vida familiar y laboral, Adecuar la cantidad de trabajo al tiempo que dura la jornada.</t>
  </si>
  <si>
    <t>BIOMECÁNICO</t>
  </si>
  <si>
    <t>CONDICIONES DE SEGURIDAD</t>
  </si>
  <si>
    <t>Realizar mantenimiento oportuno a infraestructura, Superficies, pisos, secos, sin obstáculos, ni irregulares, Áreas de circulación y trabajo con iluminación suficiente y de calidad, Mantenimiento y control de medios de transporte y ayudas mecánicas</t>
  </si>
  <si>
    <t>Custodiar el dinero en efectivo en lugares apropiados, Claridad a todo el personal sobre los protocolos de seguridad ante cualquier eventualidad de riesgo público</t>
  </si>
  <si>
    <t>FENÓMENOS NATURALES</t>
  </si>
  <si>
    <t>Mantenimiento oportuno a las condiciones inseguras identificadas en las inspecciones</t>
  </si>
  <si>
    <t>Diseño, ejecución y control del plan de emergencias, Conformación de la brigada de emergencias, Dotación y capacitación a la brigada de emergencias, Inspecciones periódicas a infraestructura y equipos de atención de emergencias</t>
  </si>
  <si>
    <t>Dotación y capacitación a la brigada de emergencias, Inspecciones periódicas a infraestructura y equipos de atención de emergencias y entrenamiento de la brigada y divulgación del Plan de emergencias</t>
  </si>
  <si>
    <t>Planear, desarrollar y controlar planes adicionales de salud ofrecidos por la Empresa a los trabajadores, pensionados y sus beneficiarios, con el fin de dar cumplimiento a la ley y a los acuerdos convencionales.</t>
  </si>
  <si>
    <t>1. Planear y proponer actividades de salud preventiva, curativa y de rehabilitación a los
trabajadores, pensionados y beneficiarios. 2. Responder los requerimientos, para dar atender las solicitudes de los usuarios, empresas prestadoras de planes adicionales de salud y entes de control. 3. Realizar visitas domiciliarias a los beneficiarios de planes adicionales de salud. 4. Participar desde el punto de vista técnico en las interventorías de los contratos que correspondan.</t>
  </si>
  <si>
    <t>Efectuar las actividades relacionadas con el desarrollo de los planes, programas o proyectos de Ia dependencia que contribuyan al logro de los objetivos definidos, teniendo en cuenta las normas y procedimientos vigentes.</t>
  </si>
  <si>
    <t>Dar soporte en la elaboración de registros e informes y en la ejecución de actividades del área.</t>
  </si>
  <si>
    <t>Desarrollar actividades administrativas, complementarias de las tareas propias de los niveles superiores.</t>
  </si>
  <si>
    <t>ELEMENTOS DE PROTECCIÓN PESONAL DE ACUERDO AL MANUAL DE E.P.P. DE LA EMPRESA</t>
  </si>
  <si>
    <t xml:space="preserve">fortalecimiento pve biomecánico. exámenes médicos periódicos ocupacionales 
implementar la GATISST  de acuerdo  al informe de condiciones de salud
evaluación de puestos de trabajo
documentar e implementar el programa de pausas activas
</t>
  </si>
  <si>
    <t xml:space="preserve">Capacitación seguimiento y control a la aplicación de procedimientos seguros, Implementar programa de orden y aseo en todas las áreas de trabajo.  Realizar inspecciones de seguridad, orden y aseo, Gestión oportuna a las condiciones inseguras identificadas en las inspecciones, Áreas de almacenamiento seguras, Áreas de circulación de personas y equipos señalizadas, demarcadas y despejadas, Autorreporte de condiciones inseguras, </t>
  </si>
  <si>
    <t>1.  Realizar el control al desarrollo de los contratos del área, para garantizar el cumplimiento de
los objetivos y procedimientos establecidos.
2.  Elaborar los documentos que requiera presente el área a otras dependencias, organismos o 
 instituciones de control con el fin de dar cumplimientos a los requerimientos solicitados.
3.  Elaborar informes de gestión e indicadores para garantizar la toma de decisiones de acuerdo
con los lineamientos enmarcados en los procedimientos del área.
4.  Realizar el seguimiento a la ejecución y cumplimiento de los acuerdos de servicio y planes de 
 acción definidos en el área, con el fin de lograr las metas trazadas.
5.  Evaluar y haber seguimiento a Ia ejecución presupuestal asignada al área con el fin de 
 controlar los recursos disponibles.
6.  Preparar y reunir los antecedentes necesarios pare la defensa de la Empresa en las acciones
judiciales, constitucionales y administrativas que se adelanta contra ella, en coordinación con el profesional competente, teniendo en cuenta los procedimientos y la normatividad legal vigente.
7.  Preparar y reunir los antecedentes solicitados en los temas relacionados con los derechos de
petici6n y reclamaciones en coordinación con el profesional competente, con el fin de dar respuesta en los términos establecidos y teniendo en cuenta los procedimientos definidos y la normatividad legal vigente.</t>
  </si>
  <si>
    <t>1. Realizar seguimiento y control sobre el cumplimiento de los servicios odontológicos pactados contractualmente con las compañías prestadoras de los planes adicionales de salud, para que los servicios recibidos por los usuarios se ajusten a la Convención Colectiva de Trabajo y al sistema de garantía de la calidad en salud.
2.  Recibir y tramitar las quejas,  reclamos y sugerencias sobre los servicios odontológicos prestados por las compañías prestadoras de los planes adicionales de salud, con el fin de verificar la prestación del servicio de conformidad con lo contratado y con el sistema de garantía de calidad en salud.
3.  Desarrollar  y  controlar  indicadores  sobre  los  servicios  odontológicos  recibidos  por  los  trabajadores, pensionados y beneficiarios a través de los planes adicionales de salud, con el fin de constatar el cumplimiento de los estándares de calidad y oportunidad.
4.  Analizar y discutir los informes de gestión presentados por las compañías prestadoras de los planes adicionales de salud, para proponer mejoras en el desarrollo de los mismos.
5.  Validar la  información  sobre  utilización  de  servicios  odontológicos,  reportados  par las compañías contratadas para prestar los planes adicionales en salud, con el fin de proceder a la liquidación de las libranzas según lo consagrado en la Convención Colectiva de Trabajo.</t>
  </si>
  <si>
    <t>1.  Realizar en coordinación con los profesionales del área, actividades que permitan establecer
un estilo de vida saludable, con el fin de prevenir enfermedades profesionales y accidentes de trabajo.
2. Participar en el sub-programa de medicine preventiva y del trabajo de salud ocupacional en la 
 Empresa, para contribuir al logro de los objetivos planteados en cada programa.
3. Realizar auditorias y participar en las interventorías a los contratos del área,  pare dar 
 cumplimiento a lo dispuesto en la normatividad vigente.
4.  Ejecutar planes de intervención de acuerdo con el diagnostico de salud y de conformidad con
las disposiciones generadas, para realizar el tratamiento oportuno de las condiciones de salud, en el marco de la prevención secundaria.
5. Ejercer las actividades del sistema de atención de emergencias, con el fin de conocer y evitar 
 los peligros de los diferentes centros de trabajo.
6. Ejecutar los programas de vigilancia epidemiológica. para identificar los diferentes riesgos a 
 que se encuentran expuestos los trabajadores en la ejecución de las labores.
7. Participar en el proceso de reincorporación laboral, con el fin de facilitar la reubicación, 
 restricción o la redistribución de actividades de los trabajadores que lo requieran.
8. Realizar visitas medicas domiciliarias a los usuarios que así lo requieran, con el fin de evaluar 
 su estado de salud, determinar sus necesidades y confrontarlas con los servicios prestados por 
 las compañías prestadoras de los planes adicionales de salud.
9.  Planear el programa de ejecución de los servicios, con base en los requerimientos de las áreas
receptoras, con el fin de cumplir con la demanda de servicios solicitada por los diferentes clientes.
10. Validar la información sobre utilización de servicios, reportada par las compañías contratadas 
 pare prestar los planes adicionales en salud, con el fin de proceder a la liquidación de libranzas 
 según lo consagrado en la Convención Colectiva de Trabajo.
11. Asistir a los funcionarios de la Empresa cuando al interior de sus instalaciones presenten algo 
 evento agudo de salud, con el fin de orientarlos y/o remitirlos adecuadamente sobre la mejor opción de atención.
12. Participar y desarrollar actividades que promuevan la salud y prevengan las enfermedades en 
 los trabajadores y estudiantes del Colegio Ramón B. Jimeno, con el fin de lograr un ambiente 
 saludable al interior de la Empresa.</t>
  </si>
  <si>
    <t>Realizar la ejecución de procedimientos, generación de informes y reportes de gestión del área con el fin de asegurar el logro de los objetivos definidos.</t>
  </si>
  <si>
    <t>1.  Realizar los procedimientos establecidos en el área pare el logro de los objetivos definidos en
la dependencia.
2.  Elaborar informes y reportes de los procesos desarrollados en el área con el fin de realizar el
seguimiento del alcance de los objetivos.
3.  Analizar Ia información de los reportes e informes que se generan, con el fin de verificar Ia
calidad de datos, identificar inconsistencias y tomar medidas correctivas.
4.  Validar Ia información que se ingrese al sistema del área con el fin de contar con información
veraz, confiable y oportuna para la tome de decisiones.
5.  Realizar el seguimiento de Ia ejecución de los procesos para la generación de indicadores
que permitan medir los procesos del área.</t>
  </si>
  <si>
    <t>Dar soporte en Ia elaboración de registros e informes y en la ejecución de actividades del área con el fin de contribuir al curnplimiento de los objetivos establecidos per la misma.</t>
  </si>
  <si>
    <t xml:space="preserve">1.  Asegurar Ia actualización&amp; del sistema de información &amp; empresarial y generar los informes que
le sean solicitados pare agilizar el desarrollo de actividades propias del área.
2.  Elaborar documentos e informes necesarios, en coordinación con el equipo de trabajo y/o 
 superior inmediato, para dar cumplimento a los objetivos propios del área.
3.  Organizar y actualizar archivos y registros a su cargo, de acuerdo con el sistema de gestión 
 documental y llevando el control respectivo.
4.  Brindar  información&amp; oportuna,  eficiente y concrete,  a los usuarios con el propósito de 
 mantener y fortalecer Ia gestión del área.
5.  Orientar la adecuada disposición y uso de los recursos asignados a la dependencia, para su 
 adecuado funcionamiento.
6.  Responder por la custodia del archive, bases de datos y correspondencia a su cargo para
cumplir con las responsabilidades del área.
</t>
  </si>
  <si>
    <t xml:space="preserve">1.  Organizar la información, alimentar las bases de datos y participar de su sistematización
cuando esto sea requerido, con el fin de garantizar la consulta y disponibilidad de los mismos.
2.  Digitar la información para la elaboración de los informes y diligenciamiento de los formatos
relacionados con el área para asegurar la actualización de la información.
3.  Entregar a las diferentes áreas y entidades externas Ia información solicitada que repose en
el archivo del área, con previa autorización del superior inmediato.
4.  Elaborar documentos e informes que se manejen en el área, con el fin de responder a los
requerimientos.
5.  Atender en forma eficiente al usuario, para la entrega y recibo de documentos así como el
suministro de la información, teniendo en cuenta los procedimientos definidos para tal fin.
6.  Adelantar las gestiones necesarias para garantizar la provisión de insumos, equipos y
materiales requeridos para el funcionamiento del área.
</t>
  </si>
  <si>
    <t>Realizar mantenimiento oportuno al sistema de iluminación (luminarias), Áreas de circulación y trabajo con iluminación suficiente y de calidad.</t>
  </si>
  <si>
    <t>Ejecutar las actividades del programa de salud ocupacional, con el fin de promover ambientes de trabajo saludables, con sentido de prevencion y auto cuidado.</t>
  </si>
  <si>
    <t>1.  Intervenir en la planeacion e implementacion del programa de salud ocupacional de la
Empresa. 2.  Realizar auditorias a los contratistas.3.  Participar en los subprogramas de vigilancia epidemiologica definidos en el programa de salud ocupacional para la recoleccion y analisis de datos. 4.  Contribuir en las actividades asistenciales de medicina preventiva y del trabajo 5.  Gestionar con  las  areas  correspondientes  el  programa  de gestion  ambiental,6.  Planear y organizar en coordinacion con el area correspondiente, programas de capacitation 
 en primeros auxilios a los trabajadores de la Empresa.7.  Organizar y entregar los botiquines de primeros auxilios a todas las areas de la Empresa para dar cumplimiento a las disposiciones establecidas para tales fines. 8. Atender y orientar a los trabajadores en caso de accidentes de trabajo y enfermedad profesional,  cumpliendo con las prestaciones asistenciales y economicas en cada caso requerido. 9.  Mantener comunicacion con la administradora de riesgos profesionales, 10. Realizar las evaluaciones psicofisicas de los trabajadores que participan en operativos de alto 
 riesgo, antes y despues de su ejecucion.11. Adelantar programas de inmunizacion a los trabajadores. 12. Realizar actividades de promocion de una cultura de auto cuidado, para el mantenimiento y  conservacion de la salud de los trabajadores.</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</si>
  <si>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</si>
  <si>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labores dirigidas al apoyo de la Dirección Salud.</t>
  </si>
  <si>
    <t>Apoyar en las labores y demás estrategias tendientes a mejorar los diferentes procesos de la Dirección Salud.</t>
  </si>
  <si>
    <t>Orden de prestación de servicios</t>
  </si>
  <si>
    <t>PLANTA DE PERSONAL ACTUALIZADA</t>
  </si>
  <si>
    <t>Verificando la planta de personal se añaden los cargos Tecnólogo Administrativo 30 y Aprendiz Pasante 70.</t>
  </si>
  <si>
    <t>Verificando la planta de personal se realizó el cambio de 2 funcionarios a 1 que hay actualmente para el cargo de Tecnólogo Administrativo 32.</t>
  </si>
  <si>
    <t>Verificando la planta de personal se realizó el cambio de 2 funcionarios a 1 que hay actualmente para el cargo de Auxiliar Técnico 40.</t>
  </si>
  <si>
    <t>Verificando la planta de personal se realizó el cambio de 1 funcionarios a 2 que hay actualmente para el cargo de Auxiliar Administrativo 42.</t>
  </si>
  <si>
    <t>Verificando la planta de personal se realizó el cambio de 1 funcionarios a 2 que hay actualmente para el cargo de Aprendiz Estudiante SENA 72.</t>
  </si>
  <si>
    <t xml:space="preserve">Fortalecimiento pve biomecánico. exámenes médicos periódicos ocupacionales 
implementar la GATISST  de acuerdo  al informe de condiciones de salud
evaluación de puestos de trabajo
documentar e implementar el programa de pausas activas
</t>
  </si>
  <si>
    <t>NS-040</t>
  </si>
  <si>
    <t>Se agrega columna en la cual se estipula la clasificación del peligro.</t>
  </si>
  <si>
    <t>PLANTA DE PERSONAL OPS</t>
  </si>
  <si>
    <t>Verificando la planta de personal de OPS se agrego el cargo de orden de prestación de servicios y se añadieron los peligros relacionados al desarrollo de sus funciones.</t>
  </si>
  <si>
    <t>Establecer el programa de prevención y protección contra caídas de alturas de la EAAB-ESP</t>
  </si>
  <si>
    <t>REALIZAR CAPACITACIÓN CURSO ADMINISTRATIVO (10 HORAS) 
PRESENCIAL O VIRTUAL</t>
  </si>
  <si>
    <t>REALIZAR CAPACITACIÓN CURSO AVANZADO (40 HORAS) PRESENCIAL</t>
  </si>
  <si>
    <t>PERSONAL PARA TRABAJO EN ALTURAS</t>
  </si>
  <si>
    <t>Se añade peligro Trabajo en Alturas para los cargos Director administrativo 08, Profesional 22 y Tecnólogo Administrativo 30 por requerimientos normativos.</t>
  </si>
  <si>
    <t>ELABORACIÓN                                            ACTUALIZACIÓN                                               FECHA: 7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</si>
</sst>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11"/>
      <color theme="1"/>
      <name val="Arial"/>
      <family val="2"/>
    </font>
    <font>
      <b/>
      <sz val="11"/>
      <color theme="1"/>
      <name val="Arial"/>
      <family val="2"/>
    </font>
    <font>
      <sz val="11"/>
      <name val="Arial"/>
      <family val="2"/>
    </font>
    <font>
      <sz val="11"/>
      <color theme="1"/>
      <name val="Trebuchet MS"/>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47">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7" fillId="7" borderId="16" xfId="9" applyFont="1" applyFill="1" applyBorder="1" applyAlignment="1">
      <alignment horizontal="center"/>
    </xf>
    <xf numFmtId="0" fontId="7" fillId="0" borderId="17" xfId="9" applyFont="1" applyFill="1" applyBorder="1" applyAlignment="1">
      <alignment wrapText="1"/>
    </xf>
    <xf numFmtId="0" fontId="7" fillId="6" borderId="17" xfId="9" applyFont="1" applyFill="1" applyBorder="1" applyAlignment="1">
      <alignment wrapText="1"/>
    </xf>
    <xf numFmtId="0" fontId="0" fillId="0" borderId="18" xfId="0" applyFill="1" applyBorder="1"/>
    <xf numFmtId="0" fontId="0" fillId="0" borderId="18" xfId="0" applyFill="1" applyBorder="1" applyAlignment="1">
      <alignment wrapText="1"/>
    </xf>
    <xf numFmtId="0" fontId="7" fillId="0" borderId="18" xfId="9" applyFont="1" applyFill="1" applyBorder="1" applyAlignment="1">
      <alignment wrapText="1"/>
    </xf>
    <xf numFmtId="0" fontId="8" fillId="0" borderId="18" xfId="0" applyFont="1" applyBorder="1" applyAlignment="1">
      <alignment horizontal="center"/>
    </xf>
    <xf numFmtId="0" fontId="8" fillId="0" borderId="18" xfId="0" applyFont="1" applyBorder="1" applyAlignment="1">
      <alignment horizontal="center" wrapText="1"/>
    </xf>
    <xf numFmtId="0" fontId="0" fillId="0" borderId="18" xfId="0" applyFont="1" applyBorder="1" applyAlignment="1">
      <alignment horizontal="justify" vertical="center" wrapText="1"/>
    </xf>
    <xf numFmtId="0" fontId="0" fillId="0" borderId="18" xfId="0" applyFont="1" applyBorder="1" applyAlignment="1">
      <alignment horizontal="justify" vertical="center"/>
    </xf>
    <xf numFmtId="0" fontId="7" fillId="6" borderId="19" xfId="9" applyFont="1" applyFill="1" applyBorder="1" applyAlignment="1">
      <alignment wrapText="1"/>
    </xf>
    <xf numFmtId="0" fontId="2" fillId="2" borderId="11" xfId="0" applyFont="1" applyFill="1" applyBorder="1" applyAlignment="1" applyProtection="1">
      <alignment horizontal="center" vertical="center" wrapText="1"/>
      <protection locked="0"/>
    </xf>
    <xf numFmtId="0" fontId="0" fillId="4" borderId="32"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0" fillId="4" borderId="32" xfId="0" applyFont="1" applyFill="1" applyBorder="1" applyAlignment="1">
      <alignment horizontal="center" vertical="center"/>
    </xf>
    <xf numFmtId="0" fontId="13" fillId="0" borderId="32" xfId="0" applyFont="1" applyBorder="1" applyAlignment="1" applyProtection="1">
      <alignment horizontal="center" vertical="center" wrapText="1" shrinkToFit="1"/>
    </xf>
    <xf numFmtId="0" fontId="0" fillId="4" borderId="18"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0" fillId="4" borderId="18" xfId="0" applyFont="1" applyFill="1" applyBorder="1" applyAlignment="1">
      <alignment horizontal="center" vertical="center"/>
    </xf>
    <xf numFmtId="0" fontId="13" fillId="0" borderId="18" xfId="0" applyFont="1" applyBorder="1" applyAlignment="1" applyProtection="1">
      <alignment horizontal="center" vertical="center" wrapText="1" shrinkToFit="1"/>
    </xf>
    <xf numFmtId="0" fontId="0" fillId="8" borderId="18"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0" fillId="8" borderId="18" xfId="0" applyFont="1" applyFill="1" applyBorder="1" applyAlignment="1">
      <alignment horizontal="center" vertical="center"/>
    </xf>
    <xf numFmtId="0" fontId="13" fillId="8" borderId="18" xfId="0" applyFont="1" applyFill="1" applyBorder="1" applyAlignment="1" applyProtection="1">
      <alignment horizontal="center" vertical="center" wrapText="1" shrinkToFit="1"/>
    </xf>
    <xf numFmtId="0" fontId="0" fillId="4" borderId="37"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0" fillId="4" borderId="37" xfId="0" applyFont="1" applyFill="1" applyBorder="1" applyAlignment="1">
      <alignment horizontal="center" vertical="center"/>
    </xf>
    <xf numFmtId="0" fontId="13" fillId="4" borderId="18" xfId="0" applyFont="1" applyFill="1" applyBorder="1" applyAlignment="1" applyProtection="1">
      <alignment horizontal="center" vertical="center" wrapText="1" shrinkToFit="1"/>
    </xf>
    <xf numFmtId="0" fontId="13" fillId="4" borderId="37" xfId="0" applyFont="1" applyFill="1" applyBorder="1" applyAlignment="1" applyProtection="1">
      <alignment horizontal="center" vertical="center" wrapText="1" shrinkToFit="1"/>
    </xf>
    <xf numFmtId="0" fontId="10" fillId="8" borderId="18"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46"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1" fillId="3" borderId="31" xfId="0" applyFont="1" applyFill="1" applyBorder="1" applyAlignment="1">
      <alignment horizontal="center" vertical="center" textRotation="90"/>
    </xf>
    <xf numFmtId="0" fontId="11" fillId="3" borderId="34" xfId="0" applyFont="1" applyFill="1" applyBorder="1" applyAlignment="1">
      <alignment horizontal="center" vertical="center" textRotation="90"/>
    </xf>
    <xf numFmtId="0" fontId="11" fillId="3" borderId="43" xfId="0" applyFont="1" applyFill="1" applyBorder="1" applyAlignment="1">
      <alignment horizontal="center" vertical="center" textRotation="90"/>
    </xf>
    <xf numFmtId="0" fontId="11" fillId="3" borderId="36" xfId="0" applyFont="1" applyFill="1" applyBorder="1" applyAlignment="1">
      <alignment horizontal="center" vertical="center" textRotation="90"/>
    </xf>
    <xf numFmtId="0" fontId="11" fillId="3" borderId="32" xfId="0" applyFont="1" applyFill="1" applyBorder="1" applyAlignment="1">
      <alignment horizontal="center" vertical="center" textRotation="90"/>
    </xf>
    <xf numFmtId="0" fontId="11" fillId="3" borderId="18" xfId="0" applyFont="1" applyFill="1" applyBorder="1" applyAlignment="1">
      <alignment horizontal="center" vertical="center" textRotation="90"/>
    </xf>
    <xf numFmtId="0" fontId="11" fillId="3" borderId="44" xfId="0" applyFont="1" applyFill="1" applyBorder="1" applyAlignment="1">
      <alignment horizontal="center" vertical="center" textRotation="90"/>
    </xf>
    <xf numFmtId="0" fontId="11" fillId="3" borderId="37" xfId="0" applyFont="1" applyFill="1" applyBorder="1" applyAlignment="1">
      <alignment horizontal="center" vertical="center" textRotation="90"/>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6" xfId="0" applyFont="1" applyBorder="1" applyAlignment="1"/>
    <xf numFmtId="0" fontId="2" fillId="0" borderId="20"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11" fillId="4" borderId="44"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2" borderId="25"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1710546</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showGridLines="0" tabSelected="1" zoomScale="55" zoomScaleNormal="55" workbookViewId="0">
      <selection activeCell="I14" sqref="I14"/>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96" t="s">
        <v>1251</v>
      </c>
      <c r="D2" s="97"/>
      <c r="E2" s="97"/>
      <c r="F2" s="97"/>
      <c r="G2" s="98"/>
      <c r="K2" s="9"/>
      <c r="L2" s="9"/>
      <c r="M2" s="9"/>
      <c r="V2" s="9"/>
      <c r="AB2" s="10"/>
      <c r="AC2" s="6"/>
      <c r="AD2" s="6"/>
    </row>
    <row r="3" spans="1:30" s="8" customFormat="1" ht="15" customHeight="1">
      <c r="A3" s="5"/>
      <c r="B3" s="6"/>
      <c r="C3" s="90" t="s">
        <v>1191</v>
      </c>
      <c r="D3" s="91"/>
      <c r="E3" s="91"/>
      <c r="F3" s="91"/>
      <c r="G3" s="92"/>
      <c r="K3" s="9"/>
      <c r="L3" s="9"/>
      <c r="M3" s="9"/>
      <c r="V3" s="9"/>
      <c r="AB3" s="10"/>
      <c r="AC3" s="6"/>
      <c r="AD3" s="6"/>
    </row>
    <row r="4" spans="1:30" s="8" customFormat="1" ht="15" customHeight="1" thickBot="1">
      <c r="A4" s="5"/>
      <c r="B4" s="6"/>
      <c r="C4" s="93" t="s">
        <v>1192</v>
      </c>
      <c r="D4" s="94"/>
      <c r="E4" s="94"/>
      <c r="F4" s="94"/>
      <c r="G4" s="95"/>
      <c r="K4" s="9"/>
      <c r="L4" s="9"/>
      <c r="M4" s="9"/>
      <c r="V4" s="9"/>
      <c r="AB4" s="10"/>
      <c r="AC4" s="6"/>
      <c r="AD4" s="6"/>
    </row>
    <row r="5" spans="1:30" s="8" customFormat="1" ht="11.25" customHeight="1">
      <c r="A5" s="5"/>
      <c r="B5" s="6"/>
      <c r="C5" s="11" t="s">
        <v>1077</v>
      </c>
      <c r="E5" s="105"/>
      <c r="F5" s="105"/>
      <c r="G5" s="10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99" t="s">
        <v>10</v>
      </c>
      <c r="B8" s="101" t="s">
        <v>11</v>
      </c>
      <c r="C8" s="106" t="s">
        <v>1190</v>
      </c>
      <c r="D8" s="106"/>
      <c r="E8" s="106"/>
      <c r="F8" s="106"/>
      <c r="G8" s="110" t="s">
        <v>0</v>
      </c>
      <c r="H8" s="111"/>
      <c r="I8" s="112"/>
      <c r="J8" s="107" t="s">
        <v>1</v>
      </c>
      <c r="K8" s="89" t="s">
        <v>2</v>
      </c>
      <c r="L8" s="89"/>
      <c r="M8" s="89"/>
      <c r="N8" s="89" t="s">
        <v>3</v>
      </c>
      <c r="O8" s="89"/>
      <c r="P8" s="89"/>
      <c r="Q8" s="89"/>
      <c r="R8" s="89"/>
      <c r="S8" s="89"/>
      <c r="T8" s="89"/>
      <c r="U8" s="89" t="s">
        <v>4</v>
      </c>
      <c r="V8" s="89" t="s">
        <v>5</v>
      </c>
      <c r="W8" s="109"/>
      <c r="X8" s="88" t="s">
        <v>6</v>
      </c>
      <c r="Y8" s="88"/>
      <c r="Z8" s="88"/>
      <c r="AA8" s="88"/>
      <c r="AB8" s="88"/>
      <c r="AC8" s="88"/>
      <c r="AD8" s="88"/>
    </row>
    <row r="9" spans="1:30" ht="15.75" customHeight="1" thickBot="1">
      <c r="A9" s="100"/>
      <c r="B9" s="102"/>
      <c r="C9" s="106"/>
      <c r="D9" s="106"/>
      <c r="E9" s="106"/>
      <c r="F9" s="106"/>
      <c r="G9" s="113"/>
      <c r="H9" s="114"/>
      <c r="I9" s="115"/>
      <c r="J9" s="107"/>
      <c r="K9" s="89"/>
      <c r="L9" s="89"/>
      <c r="M9" s="89"/>
      <c r="N9" s="89"/>
      <c r="O9" s="89"/>
      <c r="P9" s="89"/>
      <c r="Q9" s="89"/>
      <c r="R9" s="89"/>
      <c r="S9" s="89"/>
      <c r="T9" s="89"/>
      <c r="U9" s="109"/>
      <c r="V9" s="109"/>
      <c r="W9" s="109"/>
      <c r="X9" s="88"/>
      <c r="Y9" s="88"/>
      <c r="Z9" s="88"/>
      <c r="AA9" s="88"/>
      <c r="AB9" s="88"/>
      <c r="AC9" s="88"/>
      <c r="AD9" s="88"/>
    </row>
    <row r="10" spans="1:30" ht="39" thickBot="1">
      <c r="A10" s="100"/>
      <c r="B10" s="102"/>
      <c r="C10" s="26" t="s">
        <v>12</v>
      </c>
      <c r="D10" s="26" t="s">
        <v>13</v>
      </c>
      <c r="E10" s="26" t="s">
        <v>1034</v>
      </c>
      <c r="F10" s="26" t="s">
        <v>14</v>
      </c>
      <c r="G10" s="26" t="s">
        <v>15</v>
      </c>
      <c r="H10" s="116" t="s">
        <v>16</v>
      </c>
      <c r="I10" s="117"/>
      <c r="J10" s="108"/>
      <c r="K10" s="26" t="s">
        <v>17</v>
      </c>
      <c r="L10" s="26" t="s">
        <v>18</v>
      </c>
      <c r="M10" s="26" t="s">
        <v>19</v>
      </c>
      <c r="N10" s="26" t="s">
        <v>20</v>
      </c>
      <c r="O10" s="26" t="s">
        <v>21</v>
      </c>
      <c r="P10" s="26" t="s">
        <v>34</v>
      </c>
      <c r="Q10" s="26" t="s">
        <v>33</v>
      </c>
      <c r="R10" s="26" t="s">
        <v>22</v>
      </c>
      <c r="S10" s="26" t="s">
        <v>35</v>
      </c>
      <c r="T10" s="26" t="s">
        <v>23</v>
      </c>
      <c r="U10" s="26" t="s">
        <v>24</v>
      </c>
      <c r="V10" s="26" t="s">
        <v>36</v>
      </c>
      <c r="W10" s="26" t="s">
        <v>25</v>
      </c>
      <c r="X10" s="26" t="s">
        <v>7</v>
      </c>
      <c r="Y10" s="26" t="s">
        <v>8</v>
      </c>
      <c r="Z10" s="26" t="s">
        <v>9</v>
      </c>
      <c r="AA10" s="26" t="s">
        <v>28</v>
      </c>
      <c r="AB10" s="26" t="s">
        <v>1189</v>
      </c>
      <c r="AC10" s="26" t="s">
        <v>26</v>
      </c>
      <c r="AD10" s="26" t="s">
        <v>581</v>
      </c>
    </row>
    <row r="11" spans="1:30" ht="39.950000000000003" customHeight="1">
      <c r="A11" s="80" t="s">
        <v>1193</v>
      </c>
      <c r="B11" s="84" t="s">
        <v>1194</v>
      </c>
      <c r="C11" s="52" t="s">
        <v>1195</v>
      </c>
      <c r="D11" s="52" t="s">
        <v>1196</v>
      </c>
      <c r="E11" s="104" t="s">
        <v>1039</v>
      </c>
      <c r="F11" s="104" t="s">
        <v>1197</v>
      </c>
      <c r="G11" s="47" t="str">
        <f>VLOOKUP(H11,PELIGROS!A$1:G$445,2,0)</f>
        <v>Virus</v>
      </c>
      <c r="H11" s="27" t="s">
        <v>108</v>
      </c>
      <c r="I11" s="27" t="s">
        <v>1198</v>
      </c>
      <c r="J11" s="47" t="str">
        <f>VLOOKUP(H11,PELIGROS!A$2:G$445,3,0)</f>
        <v>Infecciones Virales</v>
      </c>
      <c r="K11" s="28" t="s">
        <v>27</v>
      </c>
      <c r="L11" s="47" t="str">
        <f>VLOOKUP(H11,PELIGROS!A$2:G$445,4,0)</f>
        <v>N/A</v>
      </c>
      <c r="M11" s="47" t="str">
        <f>VLOOKUP(H11,PELIGROS!A$2:G$445,5,0)</f>
        <v>Vacunación</v>
      </c>
      <c r="N11" s="28">
        <v>2</v>
      </c>
      <c r="O11" s="29">
        <v>3</v>
      </c>
      <c r="P11" s="29">
        <v>10</v>
      </c>
      <c r="Q11" s="29">
        <f t="shared" ref="Q11:Q58" si="0">N11*O11</f>
        <v>6</v>
      </c>
      <c r="R11" s="29">
        <f t="shared" ref="R11:R58" si="1">P11*Q11</f>
        <v>60</v>
      </c>
      <c r="S11" s="27" t="str">
        <f t="shared" ref="S11:S58" si="2">IF(Q11=40,"MA-40",IF(Q11=30,"MA-30",IF(Q11=20,"A-20",IF(Q11=10,"A-10",IF(Q11=24,"MA-24",IF(Q11=18,"A-18",IF(Q11=12,"A-12",IF(Q11=6,"M-6",IF(Q11=8,"M-8",IF(Q11=6,"M-6",IF(Q11=4,"B-4",IF(Q11=2,"B-2",))))))))))))</f>
        <v>M-6</v>
      </c>
      <c r="T11" s="30" t="str">
        <f t="shared" ref="T11:T58" si="3">IF(R11&lt;=20,"IV",IF(R11&lt;=120,"III",IF(R11&lt;=500,"II",IF(R11&lt;=4000,"I"))))</f>
        <v>III</v>
      </c>
      <c r="U11" s="30" t="str">
        <f t="shared" ref="U11:U58" si="4">IF(T11=0,"",IF(T11="IV","Aceptable",IF(T11="III","Mejorable",IF(T11="II","No Aceptable o Aceptable Con Control Especifico",IF(T11="I","No Aceptable","")))))</f>
        <v>Mejorable</v>
      </c>
      <c r="V11" s="52">
        <v>1</v>
      </c>
      <c r="W11" s="47" t="str">
        <f>VLOOKUP(H11,PELIGROS!A$2:G$445,6,0)</f>
        <v xml:space="preserve">Enfermedades Infectocontagiosas
</v>
      </c>
      <c r="X11" s="28" t="s">
        <v>29</v>
      </c>
      <c r="Y11" s="28" t="s">
        <v>29</v>
      </c>
      <c r="Z11" s="28" t="s">
        <v>29</v>
      </c>
      <c r="AA11" s="47" t="s">
        <v>1199</v>
      </c>
      <c r="AB11" s="47" t="str">
        <f>VLOOKUP(H11,PELIGROS!$A$2:$G$445,7,0)</f>
        <v>Autocuidado</v>
      </c>
      <c r="AC11" s="28" t="s">
        <v>29</v>
      </c>
      <c r="AD11" s="57" t="s">
        <v>1217</v>
      </c>
    </row>
    <row r="12" spans="1:30" ht="39.950000000000003" customHeight="1">
      <c r="A12" s="81"/>
      <c r="B12" s="85"/>
      <c r="C12" s="48"/>
      <c r="D12" s="48"/>
      <c r="E12" s="62"/>
      <c r="F12" s="62"/>
      <c r="G12" s="45" t="str">
        <f>VLOOKUP(H12,PELIGROS!A$1:G$445,2,0)</f>
        <v>AUSENCIA DE SOMBRAS</v>
      </c>
      <c r="H12" s="31" t="s">
        <v>135</v>
      </c>
      <c r="I12" s="31" t="s">
        <v>1200</v>
      </c>
      <c r="J12" s="45" t="str">
        <f>VLOOKUP(H12,PELIGROS!A$2:G$445,3,0)</f>
        <v xml:space="preserve"> DISMINUCIÓN AGUDEZA VISUAL, CANSANCIO VISUAL</v>
      </c>
      <c r="K12" s="32" t="s">
        <v>27</v>
      </c>
      <c r="L12" s="45" t="str">
        <f>VLOOKUP(H12,PELIGROS!A$2:G$445,4,0)</f>
        <v>Inspecciones planeadas e inspecciones no planeadas, procedimientos de programas de seguridad y salud en el trabajo</v>
      </c>
      <c r="M12" s="45" t="str">
        <f>VLOOKUP(H12,PELIGROS!A$2:G$445,5,0)</f>
        <v>N/A</v>
      </c>
      <c r="N12" s="32">
        <v>2</v>
      </c>
      <c r="O12" s="33">
        <v>3</v>
      </c>
      <c r="P12" s="33">
        <v>10</v>
      </c>
      <c r="Q12" s="33">
        <f t="shared" si="0"/>
        <v>6</v>
      </c>
      <c r="R12" s="33">
        <f t="shared" si="1"/>
        <v>60</v>
      </c>
      <c r="S12" s="31" t="str">
        <f t="shared" si="2"/>
        <v>M-6</v>
      </c>
      <c r="T12" s="34" t="str">
        <f t="shared" si="3"/>
        <v>III</v>
      </c>
      <c r="U12" s="34" t="str">
        <f t="shared" si="4"/>
        <v>Mejorable</v>
      </c>
      <c r="V12" s="48"/>
      <c r="W12" s="45" t="str">
        <f>VLOOKUP(H12,PELIGROS!A$2:G$445,6,0)</f>
        <v>DISMINUCIÓN AGUDEZA VISUAL</v>
      </c>
      <c r="X12" s="32" t="s">
        <v>29</v>
      </c>
      <c r="Y12" s="32" t="s">
        <v>29</v>
      </c>
      <c r="Z12" s="32" t="s">
        <v>1228</v>
      </c>
      <c r="AA12" s="45" t="s">
        <v>29</v>
      </c>
      <c r="AB12" s="45" t="str">
        <f>VLOOKUP(H12,PELIGROS!$A$2:$G$445,7,0)</f>
        <v>N/A</v>
      </c>
      <c r="AC12" s="32" t="s">
        <v>1201</v>
      </c>
      <c r="AD12" s="54"/>
    </row>
    <row r="13" spans="1:30" ht="39.950000000000003" customHeight="1">
      <c r="A13" s="81"/>
      <c r="B13" s="85"/>
      <c r="C13" s="48"/>
      <c r="D13" s="48"/>
      <c r="E13" s="62"/>
      <c r="F13" s="62"/>
      <c r="G13" s="45" t="str">
        <f>VLOOKUP(H13,PELIGROS!A$1:G$445,2,0)</f>
        <v>CONCENTRACIÓN EN ACTIVIDADES DE ALTO DESEMPEÑO MENTAL</v>
      </c>
      <c r="H13" s="31" t="s">
        <v>65</v>
      </c>
      <c r="I13" s="31" t="s">
        <v>1202</v>
      </c>
      <c r="J13" s="45" t="str">
        <f>VLOOKUP(H13,PELIGROS!A$2:G$445,3,0)</f>
        <v>ESTRÉS, CEFALEA, IRRITABILIDAD</v>
      </c>
      <c r="K13" s="32" t="s">
        <v>27</v>
      </c>
      <c r="L13" s="45" t="str">
        <f>VLOOKUP(H13,PELIGROS!A$2:G$445,4,0)</f>
        <v>N/A</v>
      </c>
      <c r="M13" s="45" t="str">
        <f>VLOOKUP(H13,PELIGROS!A$2:G$445,5,0)</f>
        <v>PVE PSICOSOCIAL</v>
      </c>
      <c r="N13" s="32">
        <v>2</v>
      </c>
      <c r="O13" s="33">
        <v>3</v>
      </c>
      <c r="P13" s="33">
        <v>10</v>
      </c>
      <c r="Q13" s="33">
        <f t="shared" si="0"/>
        <v>6</v>
      </c>
      <c r="R13" s="33">
        <f t="shared" si="1"/>
        <v>60</v>
      </c>
      <c r="S13" s="31" t="str">
        <f t="shared" si="2"/>
        <v>M-6</v>
      </c>
      <c r="T13" s="34" t="str">
        <f t="shared" si="3"/>
        <v>III</v>
      </c>
      <c r="U13" s="34" t="str">
        <f t="shared" si="4"/>
        <v>Mejorable</v>
      </c>
      <c r="V13" s="48"/>
      <c r="W13" s="45" t="str">
        <f>VLOOKUP(H13,PELIGROS!A$2:G$445,6,0)</f>
        <v>ESTRÉS</v>
      </c>
      <c r="X13" s="32" t="s">
        <v>29</v>
      </c>
      <c r="Y13" s="32" t="s">
        <v>29</v>
      </c>
      <c r="Z13" s="32" t="s">
        <v>29</v>
      </c>
      <c r="AA13" s="45" t="s">
        <v>1203</v>
      </c>
      <c r="AB13" s="45" t="str">
        <f>VLOOKUP(H13,PELIGROS!$A$2:$G$445,7,0)</f>
        <v>N/A</v>
      </c>
      <c r="AC13" s="32" t="s">
        <v>29</v>
      </c>
      <c r="AD13" s="54"/>
    </row>
    <row r="14" spans="1:30" ht="39.950000000000003" customHeight="1">
      <c r="A14" s="81"/>
      <c r="B14" s="85"/>
      <c r="C14" s="48"/>
      <c r="D14" s="48"/>
      <c r="E14" s="62"/>
      <c r="F14" s="62"/>
      <c r="G14" s="45" t="str">
        <f>VLOOKUP(H14,PELIGROS!A$1:G$445,2,0)</f>
        <v>Forzadas, Prolongadas</v>
      </c>
      <c r="H14" s="31" t="s">
        <v>37</v>
      </c>
      <c r="I14" s="31" t="s">
        <v>1204</v>
      </c>
      <c r="J14" s="45" t="str">
        <f>VLOOKUP(H14,PELIGROS!A$2:G$445,3,0)</f>
        <v xml:space="preserve">Lesiones osteomusculares, lesiones osteoarticulares
</v>
      </c>
      <c r="K14" s="32" t="s">
        <v>27</v>
      </c>
      <c r="L14" s="45" t="str">
        <f>VLOOKUP(H14,PELIGROS!A$2:G$445,4,0)</f>
        <v>Inspecciones planeadas e inspecciones no planeadas, procedimientos de programas de seguridad y salud en el trabajo</v>
      </c>
      <c r="M14" s="45" t="str">
        <f>VLOOKUP(H14,PELIGROS!A$2:G$445,5,0)</f>
        <v>PVE Biomecánico, programa pausas activas, exámenes periódicos, recomendaciones, control de posturas</v>
      </c>
      <c r="N14" s="32">
        <v>2</v>
      </c>
      <c r="O14" s="33">
        <v>3</v>
      </c>
      <c r="P14" s="33">
        <v>10</v>
      </c>
      <c r="Q14" s="33">
        <f t="shared" si="0"/>
        <v>6</v>
      </c>
      <c r="R14" s="33">
        <f t="shared" si="1"/>
        <v>60</v>
      </c>
      <c r="S14" s="31" t="str">
        <f t="shared" si="2"/>
        <v>M-6</v>
      </c>
      <c r="T14" s="34" t="str">
        <f t="shared" si="3"/>
        <v>III</v>
      </c>
      <c r="U14" s="34" t="str">
        <f t="shared" si="4"/>
        <v>Mejorable</v>
      </c>
      <c r="V14" s="48"/>
      <c r="W14" s="45" t="str">
        <f>VLOOKUP(H14,PELIGROS!A$2:G$445,6,0)</f>
        <v>Enfermedades Osteomusculares</v>
      </c>
      <c r="X14" s="32" t="s">
        <v>29</v>
      </c>
      <c r="Y14" s="32" t="s">
        <v>29</v>
      </c>
      <c r="Z14" s="32" t="s">
        <v>29</v>
      </c>
      <c r="AA14" s="45" t="s">
        <v>29</v>
      </c>
      <c r="AB14" s="45" t="str">
        <f>VLOOKUP(H14,PELIGROS!$A$2:$G$445,7,0)</f>
        <v>Prevención en lesiones osteomusculares, líderes de pausas activas</v>
      </c>
      <c r="AC14" s="32" t="s">
        <v>1241</v>
      </c>
      <c r="AD14" s="54"/>
    </row>
    <row r="15" spans="1:30" ht="39.950000000000003" customHeight="1">
      <c r="A15" s="81"/>
      <c r="B15" s="85"/>
      <c r="C15" s="48"/>
      <c r="D15" s="48"/>
      <c r="E15" s="62"/>
      <c r="F15" s="62"/>
      <c r="G15" s="45" t="str">
        <f>VLOOKUP(H15,PELIGROS!A$1:G$445,2,0)</f>
        <v>Atropellamiento, Envestir</v>
      </c>
      <c r="H15" s="31" t="s">
        <v>1071</v>
      </c>
      <c r="I15" s="31" t="s">
        <v>1205</v>
      </c>
      <c r="J15" s="45" t="str">
        <f>VLOOKUP(H15,PELIGROS!A$2:G$445,3,0)</f>
        <v>Lesiones, pérdidas materiales, muerte</v>
      </c>
      <c r="K15" s="32" t="s">
        <v>27</v>
      </c>
      <c r="L15" s="45" t="str">
        <f>VLOOKUP(H15,PELIGROS!A$2:G$445,4,0)</f>
        <v>Inspecciones planeadas e inspecciones no planeadas, procedimientos de programas de seguridad y salud en el trabajo</v>
      </c>
      <c r="M15" s="45" t="str">
        <f>VLOOKUP(H15,PELIGROS!A$2:G$445,5,0)</f>
        <v>Programa de seguridad vial, señalización</v>
      </c>
      <c r="N15" s="32">
        <v>2</v>
      </c>
      <c r="O15" s="33">
        <v>2</v>
      </c>
      <c r="P15" s="33">
        <v>10</v>
      </c>
      <c r="Q15" s="33">
        <f t="shared" si="0"/>
        <v>4</v>
      </c>
      <c r="R15" s="33">
        <f t="shared" si="1"/>
        <v>40</v>
      </c>
      <c r="S15" s="31" t="str">
        <f t="shared" si="2"/>
        <v>B-4</v>
      </c>
      <c r="T15" s="34" t="str">
        <f t="shared" si="3"/>
        <v>III</v>
      </c>
      <c r="U15" s="34" t="str">
        <f t="shared" si="4"/>
        <v>Mejorable</v>
      </c>
      <c r="V15" s="48"/>
      <c r="W15" s="45" t="str">
        <f>VLOOKUP(H15,PELIGROS!A$2:G$445,6,0)</f>
        <v>Muerte</v>
      </c>
      <c r="X15" s="32" t="s">
        <v>29</v>
      </c>
      <c r="Y15" s="32" t="s">
        <v>29</v>
      </c>
      <c r="Z15" s="32" t="s">
        <v>29</v>
      </c>
      <c r="AA15" s="45" t="s">
        <v>29</v>
      </c>
      <c r="AB15" s="45" t="str">
        <f>VLOOKUP(H15,PELIGROS!$A$2:$G$445,7,0)</f>
        <v>Seguridad vial y manejo defensivo, aseguramiento de áreas de trabajo</v>
      </c>
      <c r="AC15" s="32" t="s">
        <v>29</v>
      </c>
      <c r="AD15" s="54"/>
    </row>
    <row r="16" spans="1:30" ht="39.950000000000003" customHeight="1">
      <c r="A16" s="81"/>
      <c r="B16" s="85"/>
      <c r="C16" s="48"/>
      <c r="D16" s="48"/>
      <c r="E16" s="62"/>
      <c r="F16" s="62"/>
      <c r="G16" s="45" t="str">
        <f>VLOOKUP(H16,PELIGROS!A$1:G$445,2,0)</f>
        <v>Superficies de trabajo irregulares o deslizantes</v>
      </c>
      <c r="H16" s="31" t="s">
        <v>571</v>
      </c>
      <c r="I16" s="31" t="s">
        <v>1205</v>
      </c>
      <c r="J16" s="45" t="str">
        <f>VLOOKUP(H16,PELIGROS!A$2:G$445,3,0)</f>
        <v>Caídas del mismo nivel, fracturas, golpe con objetos, caídas de objetos, obstrucción de rutas de evacuación</v>
      </c>
      <c r="K16" s="32" t="s">
        <v>27</v>
      </c>
      <c r="L16" s="45" t="str">
        <f>VLOOKUP(H16,PELIGROS!A$2:G$445,4,0)</f>
        <v>N/A</v>
      </c>
      <c r="M16" s="45" t="str">
        <f>VLOOKUP(H16,PELIGROS!A$2:G$445,5,0)</f>
        <v>N/A</v>
      </c>
      <c r="N16" s="32">
        <v>2</v>
      </c>
      <c r="O16" s="33">
        <v>3</v>
      </c>
      <c r="P16" s="33">
        <v>10</v>
      </c>
      <c r="Q16" s="33">
        <f t="shared" si="0"/>
        <v>6</v>
      </c>
      <c r="R16" s="33">
        <f t="shared" si="1"/>
        <v>60</v>
      </c>
      <c r="S16" s="31" t="str">
        <f t="shared" si="2"/>
        <v>M-6</v>
      </c>
      <c r="T16" s="34" t="str">
        <f t="shared" si="3"/>
        <v>III</v>
      </c>
      <c r="U16" s="34" t="str">
        <f t="shared" si="4"/>
        <v>Mejorable</v>
      </c>
      <c r="V16" s="48"/>
      <c r="W16" s="45" t="str">
        <f>VLOOKUP(H16,PELIGROS!A$2:G$445,6,0)</f>
        <v>Caídas de distinto nivel</v>
      </c>
      <c r="X16" s="32" t="s">
        <v>29</v>
      </c>
      <c r="Y16" s="32" t="s">
        <v>29</v>
      </c>
      <c r="Z16" s="32" t="s">
        <v>1206</v>
      </c>
      <c r="AA16" s="45" t="s">
        <v>1219</v>
      </c>
      <c r="AB16" s="45" t="str">
        <f>VLOOKUP(H16,PELIGROS!$A$2:$G$445,7,0)</f>
        <v>Pautas Básicas en orden y aseo en el lugar de trabajo, actos y condiciones inseguras</v>
      </c>
      <c r="AC16" s="32" t="s">
        <v>29</v>
      </c>
      <c r="AD16" s="54"/>
    </row>
    <row r="17" spans="1:30" ht="39.950000000000003" customHeight="1">
      <c r="A17" s="81"/>
      <c r="B17" s="85"/>
      <c r="C17" s="48"/>
      <c r="D17" s="48"/>
      <c r="E17" s="62"/>
      <c r="F17" s="62"/>
      <c r="G17" s="45" t="str">
        <f>VLOOKUP(H17,PELIGROS!A$1:G$445,2,0)</f>
        <v>Atraco, golpiza, atentados y secuestrados</v>
      </c>
      <c r="H17" s="31" t="s">
        <v>51</v>
      </c>
      <c r="I17" s="31" t="s">
        <v>1205</v>
      </c>
      <c r="J17" s="45" t="str">
        <f>VLOOKUP(H17,PELIGROS!A$2:G$445,3,0)</f>
        <v>Estrés, golpes, Secuestros</v>
      </c>
      <c r="K17" s="32" t="s">
        <v>27</v>
      </c>
      <c r="L17" s="45" t="str">
        <f>VLOOKUP(H17,PELIGROS!A$2:G$445,4,0)</f>
        <v>Inspecciones planeadas e inspecciones no planeadas, procedimientos de programas de seguridad y salud en el trabajo</v>
      </c>
      <c r="M17" s="45" t="str">
        <f>VLOOKUP(H17,PELIGROS!A$2:G$445,5,0)</f>
        <v xml:space="preserve">Uniformes Corporativos, Chaquetas corporativas, Carnetización
</v>
      </c>
      <c r="N17" s="32">
        <v>2</v>
      </c>
      <c r="O17" s="33">
        <v>2</v>
      </c>
      <c r="P17" s="33">
        <v>10</v>
      </c>
      <c r="Q17" s="33">
        <f t="shared" si="0"/>
        <v>4</v>
      </c>
      <c r="R17" s="33">
        <f t="shared" si="1"/>
        <v>40</v>
      </c>
      <c r="S17" s="31" t="str">
        <f t="shared" si="2"/>
        <v>B-4</v>
      </c>
      <c r="T17" s="34" t="str">
        <f t="shared" si="3"/>
        <v>III</v>
      </c>
      <c r="U17" s="34" t="str">
        <f t="shared" si="4"/>
        <v>Mejorable</v>
      </c>
      <c r="V17" s="48"/>
      <c r="W17" s="45" t="str">
        <f>VLOOKUP(H17,PELIGROS!A$2:G$445,6,0)</f>
        <v>Secuestros</v>
      </c>
      <c r="X17" s="32" t="s">
        <v>29</v>
      </c>
      <c r="Y17" s="32" t="s">
        <v>29</v>
      </c>
      <c r="Z17" s="32" t="s">
        <v>29</v>
      </c>
      <c r="AA17" s="45" t="s">
        <v>1207</v>
      </c>
      <c r="AB17" s="45" t="str">
        <f>VLOOKUP(H17,PELIGROS!$A$2:$G$445,7,0)</f>
        <v>N/A</v>
      </c>
      <c r="AC17" s="32" t="s">
        <v>29</v>
      </c>
      <c r="AD17" s="54"/>
    </row>
    <row r="18" spans="1:30" ht="39.950000000000003" customHeight="1">
      <c r="A18" s="82"/>
      <c r="B18" s="86"/>
      <c r="C18" s="53"/>
      <c r="D18" s="53"/>
      <c r="E18" s="103"/>
      <c r="F18" s="103"/>
      <c r="G18" s="45" t="str">
        <f>VLOOKUP(H18,PELIGROS!A$1:G$445,2,0)</f>
        <v>MANTENIMIENTO DE PUENTE GRUAS, LIMPIEZA DE CANALES, MANTENIMIENTO DE INSTALACIONES LOCATIVAS, MANTENIMIENTO Y REPARACIÓN DE POZOS</v>
      </c>
      <c r="H18" s="31" t="s">
        <v>593</v>
      </c>
      <c r="I18" s="31" t="s">
        <v>1205</v>
      </c>
      <c r="J18" s="45" t="str">
        <f>VLOOKUP(H18,PELIGROS!A$2:G$445,3,0)</f>
        <v>LESIONES, FRACTURAS, MUERTE</v>
      </c>
      <c r="K18" s="32" t="s">
        <v>27</v>
      </c>
      <c r="L18" s="45" t="str">
        <f>VLOOKUP(H18,PELIGROS!A$2:G$445,4,0)</f>
        <v>Inspecciones planeadas e inspecciones no planeadas, procedimientos de programas de seguridad y salud en el trabajo</v>
      </c>
      <c r="M18" s="45" t="str">
        <f>VLOOKUP(H18,PELIGROS!A$2:G$445,5,0)</f>
        <v>EPP</v>
      </c>
      <c r="N18" s="32">
        <v>2</v>
      </c>
      <c r="O18" s="33">
        <v>1</v>
      </c>
      <c r="P18" s="33">
        <v>10</v>
      </c>
      <c r="Q18" s="33">
        <f t="shared" ref="Q18" si="5">N18*O18</f>
        <v>2</v>
      </c>
      <c r="R18" s="33">
        <f t="shared" ref="R18" si="6">P18*Q18</f>
        <v>20</v>
      </c>
      <c r="S18" s="31" t="str">
        <f t="shared" ref="S18" si="7">IF(Q18=40,"MA-40",IF(Q18=30,"MA-30",IF(Q18=20,"A-20",IF(Q18=10,"A-10",IF(Q18=24,"MA-24",IF(Q18=18,"A-18",IF(Q18=12,"A-12",IF(Q18=6,"M-6",IF(Q18=8,"M-8",IF(Q18=6,"M-6",IF(Q18=4,"B-4",IF(Q18=2,"B-2",))))))))))))</f>
        <v>B-2</v>
      </c>
      <c r="T18" s="34" t="str">
        <f t="shared" ref="T18" si="8">IF(R18&lt;=20,"IV",IF(R18&lt;=120,"III",IF(R18&lt;=500,"II",IF(R18&lt;=4000,"I"))))</f>
        <v>IV</v>
      </c>
      <c r="U18" s="34" t="str">
        <f t="shared" ref="U18" si="9">IF(T18=0,"",IF(T18="IV","Aceptable",IF(T18="III","Mejorable",IF(T18="II","No Aceptable o Aceptable Con Control Especifico",IF(T18="I","No Aceptable","")))))</f>
        <v>Aceptable</v>
      </c>
      <c r="V18" s="53"/>
      <c r="W18" s="45" t="str">
        <f>VLOOKUP(H18,PELIGROS!A$2:G$445,6,0)</f>
        <v>MUERTE</v>
      </c>
      <c r="X18" s="32" t="s">
        <v>29</v>
      </c>
      <c r="Y18" s="32" t="s">
        <v>29</v>
      </c>
      <c r="Z18" s="32" t="s">
        <v>29</v>
      </c>
      <c r="AA18" s="45" t="s">
        <v>1246</v>
      </c>
      <c r="AB18" s="45" t="str">
        <f>VLOOKUP(H18,PELIGROS!$A$2:$G$445,7,0)</f>
        <v>CERTIFICACIÓN Y/O ENTRENAMIENTO EN TRABAJO SEGURO EN ALTURAS; DILGENCIAMIENTO DE PERMISO DE TRABAJO; USO Y MANEJO ADECUADO DE E.P.P.; ARME Y DESARME DE ANDAMIOS</v>
      </c>
      <c r="AC18" s="32" t="s">
        <v>1247</v>
      </c>
      <c r="AD18" s="58"/>
    </row>
    <row r="19" spans="1:30" ht="39.950000000000003" customHeight="1">
      <c r="A19" s="81"/>
      <c r="B19" s="85"/>
      <c r="C19" s="48"/>
      <c r="D19" s="48"/>
      <c r="E19" s="62"/>
      <c r="F19" s="62"/>
      <c r="G19" s="45" t="str">
        <f>VLOOKUP(H19,PELIGROS!A$1:G$445,2,0)</f>
        <v>SISMOS, INCENDIOS, INUNDACIONES, TERREMOTOS, VENDAVALES, DERRUMBE</v>
      </c>
      <c r="H19" s="31" t="s">
        <v>55</v>
      </c>
      <c r="I19" s="31" t="s">
        <v>1208</v>
      </c>
      <c r="J19" s="45" t="str">
        <f>VLOOKUP(H19,PELIGROS!A$2:G$445,3,0)</f>
        <v>SISMOS, INCENDIOS, INUNDACIONES, TERREMOTOS, VENDAVALES</v>
      </c>
      <c r="K19" s="32" t="s">
        <v>27</v>
      </c>
      <c r="L19" s="45" t="str">
        <f>VLOOKUP(H19,PELIGROS!A$2:G$445,4,0)</f>
        <v>Inspecciones planeadas e inspecciones no planeadas, procedimientos de programas de seguridad y salud en el trabajo</v>
      </c>
      <c r="M19" s="45" t="str">
        <f>VLOOKUP(H19,PELIGROS!A$2:G$445,5,0)</f>
        <v>BRIGADAS DE EMERGENCIAS</v>
      </c>
      <c r="N19" s="32">
        <v>2</v>
      </c>
      <c r="O19" s="33">
        <v>1</v>
      </c>
      <c r="P19" s="33">
        <v>100</v>
      </c>
      <c r="Q19" s="33">
        <f t="shared" si="0"/>
        <v>2</v>
      </c>
      <c r="R19" s="33">
        <f t="shared" si="1"/>
        <v>200</v>
      </c>
      <c r="S19" s="31" t="str">
        <f t="shared" si="2"/>
        <v>B-2</v>
      </c>
      <c r="T19" s="34" t="str">
        <f t="shared" si="3"/>
        <v>II</v>
      </c>
      <c r="U19" s="34" t="str">
        <f t="shared" si="4"/>
        <v>No Aceptable o Aceptable Con Control Especifico</v>
      </c>
      <c r="V19" s="48"/>
      <c r="W19" s="45" t="str">
        <f>VLOOKUP(H19,PELIGROS!A$2:G$445,6,0)</f>
        <v>MUERTE</v>
      </c>
      <c r="X19" s="32" t="s">
        <v>29</v>
      </c>
      <c r="Y19" s="32" t="s">
        <v>29</v>
      </c>
      <c r="Z19" s="32" t="s">
        <v>1209</v>
      </c>
      <c r="AA19" s="45" t="s">
        <v>1210</v>
      </c>
      <c r="AB19" s="45" t="str">
        <f>VLOOKUP(H19,PELIGROS!$A$2:$G$445,7,0)</f>
        <v>ENTRENAMIENTO DE LA BRIGADA; DIVULGACIÓN DE PLAN DE EMERGENCIA</v>
      </c>
      <c r="AC19" s="32" t="s">
        <v>1211</v>
      </c>
      <c r="AD19" s="54"/>
    </row>
    <row r="20" spans="1:30" ht="39.950000000000003" customHeight="1">
      <c r="A20" s="81"/>
      <c r="B20" s="85"/>
      <c r="C20" s="49" t="s">
        <v>1212</v>
      </c>
      <c r="D20" s="49" t="s">
        <v>1213</v>
      </c>
      <c r="E20" s="50" t="s">
        <v>1007</v>
      </c>
      <c r="F20" s="50" t="s">
        <v>1197</v>
      </c>
      <c r="G20" s="44" t="str">
        <f>VLOOKUP(H20,PELIGROS!A$1:G$445,2,0)</f>
        <v>Virus</v>
      </c>
      <c r="H20" s="35" t="s">
        <v>108</v>
      </c>
      <c r="I20" s="35" t="s">
        <v>1198</v>
      </c>
      <c r="J20" s="44" t="str">
        <f>VLOOKUP(H20,PELIGROS!A$2:G$445,3,0)</f>
        <v>Infecciones Virales</v>
      </c>
      <c r="K20" s="36" t="s">
        <v>27</v>
      </c>
      <c r="L20" s="44" t="str">
        <f>VLOOKUP(H20,PELIGROS!A$2:G$445,4,0)</f>
        <v>N/A</v>
      </c>
      <c r="M20" s="44" t="str">
        <f>VLOOKUP(H20,PELIGROS!A$2:G$445,5,0)</f>
        <v>Vacunación</v>
      </c>
      <c r="N20" s="36">
        <v>2</v>
      </c>
      <c r="O20" s="37">
        <v>3</v>
      </c>
      <c r="P20" s="37">
        <v>10</v>
      </c>
      <c r="Q20" s="37">
        <f t="shared" si="0"/>
        <v>6</v>
      </c>
      <c r="R20" s="37">
        <f t="shared" si="1"/>
        <v>60</v>
      </c>
      <c r="S20" s="35" t="str">
        <f t="shared" si="2"/>
        <v>M-6</v>
      </c>
      <c r="T20" s="34" t="str">
        <f t="shared" si="3"/>
        <v>III</v>
      </c>
      <c r="U20" s="34" t="str">
        <f t="shared" si="4"/>
        <v>Mejorable</v>
      </c>
      <c r="V20" s="49">
        <v>1</v>
      </c>
      <c r="W20" s="44" t="str">
        <f>VLOOKUP(H20,PELIGROS!A$2:G$445,6,0)</f>
        <v xml:space="preserve">Enfermedades Infectocontagiosas
</v>
      </c>
      <c r="X20" s="36" t="s">
        <v>29</v>
      </c>
      <c r="Y20" s="36" t="s">
        <v>29</v>
      </c>
      <c r="Z20" s="36" t="s">
        <v>29</v>
      </c>
      <c r="AA20" s="44" t="s">
        <v>1199</v>
      </c>
      <c r="AB20" s="44" t="str">
        <f>VLOOKUP(H20,PELIGROS!$A$2:$G$445,7,0)</f>
        <v>Autocuidado</v>
      </c>
      <c r="AC20" s="36" t="s">
        <v>29</v>
      </c>
      <c r="AD20" s="55" t="s">
        <v>1217</v>
      </c>
    </row>
    <row r="21" spans="1:30" ht="39.950000000000003" customHeight="1">
      <c r="A21" s="81"/>
      <c r="B21" s="85"/>
      <c r="C21" s="49"/>
      <c r="D21" s="49"/>
      <c r="E21" s="50"/>
      <c r="F21" s="50"/>
      <c r="G21" s="44" t="str">
        <f>VLOOKUP(H21,PELIGROS!A$1:G$445,2,0)</f>
        <v>CONCENTRACIÓN EN ACTIVIDADES DE ALTO DESEMPEÑO MENTAL</v>
      </c>
      <c r="H21" s="35" t="s">
        <v>65</v>
      </c>
      <c r="I21" s="35" t="s">
        <v>1202</v>
      </c>
      <c r="J21" s="44" t="str">
        <f>VLOOKUP(H21,PELIGROS!A$2:G$445,3,0)</f>
        <v>ESTRÉS, CEFALEA, IRRITABILIDAD</v>
      </c>
      <c r="K21" s="36" t="s">
        <v>27</v>
      </c>
      <c r="L21" s="44" t="str">
        <f>VLOOKUP(H21,PELIGROS!A$2:G$445,4,0)</f>
        <v>N/A</v>
      </c>
      <c r="M21" s="44" t="str">
        <f>VLOOKUP(H21,PELIGROS!A$2:G$445,5,0)</f>
        <v>PVE PSICOSOCIAL</v>
      </c>
      <c r="N21" s="36">
        <v>2</v>
      </c>
      <c r="O21" s="37">
        <v>3</v>
      </c>
      <c r="P21" s="37">
        <v>10</v>
      </c>
      <c r="Q21" s="37">
        <f t="shared" si="0"/>
        <v>6</v>
      </c>
      <c r="R21" s="37">
        <f t="shared" si="1"/>
        <v>60</v>
      </c>
      <c r="S21" s="35" t="str">
        <f t="shared" si="2"/>
        <v>M-6</v>
      </c>
      <c r="T21" s="34" t="str">
        <f t="shared" si="3"/>
        <v>III</v>
      </c>
      <c r="U21" s="34" t="str">
        <f t="shared" si="4"/>
        <v>Mejorable</v>
      </c>
      <c r="V21" s="49"/>
      <c r="W21" s="44" t="str">
        <f>VLOOKUP(H21,PELIGROS!A$2:G$445,6,0)</f>
        <v>ESTRÉS</v>
      </c>
      <c r="X21" s="36" t="s">
        <v>29</v>
      </c>
      <c r="Y21" s="36" t="s">
        <v>29</v>
      </c>
      <c r="Z21" s="36" t="s">
        <v>29</v>
      </c>
      <c r="AA21" s="44" t="s">
        <v>1203</v>
      </c>
      <c r="AB21" s="44" t="str">
        <f>VLOOKUP(H21,PELIGROS!$A$2:$G$445,7,0)</f>
        <v>N/A</v>
      </c>
      <c r="AC21" s="36" t="s">
        <v>29</v>
      </c>
      <c r="AD21" s="55"/>
    </row>
    <row r="22" spans="1:30" ht="39.950000000000003" customHeight="1">
      <c r="A22" s="81"/>
      <c r="B22" s="85"/>
      <c r="C22" s="49"/>
      <c r="D22" s="49"/>
      <c r="E22" s="50"/>
      <c r="F22" s="50"/>
      <c r="G22" s="44" t="str">
        <f>VLOOKUP(H22,PELIGROS!A$1:G$445,2,0)</f>
        <v>Forzadas, Prolongadas</v>
      </c>
      <c r="H22" s="35" t="s">
        <v>37</v>
      </c>
      <c r="I22" s="35" t="s">
        <v>1204</v>
      </c>
      <c r="J22" s="44" t="str">
        <f>VLOOKUP(H22,PELIGROS!A$2:G$445,3,0)</f>
        <v xml:space="preserve">Lesiones osteomusculares, lesiones osteoarticulares
</v>
      </c>
      <c r="K22" s="36" t="s">
        <v>27</v>
      </c>
      <c r="L22" s="44" t="str">
        <f>VLOOKUP(H22,PELIGROS!A$2:G$445,4,0)</f>
        <v>Inspecciones planeadas e inspecciones no planeadas, procedimientos de programas de seguridad y salud en el trabajo</v>
      </c>
      <c r="M22" s="44" t="str">
        <f>VLOOKUP(H22,PELIGROS!A$2:G$445,5,0)</f>
        <v>PVE Biomecánico, programa pausas activas, exámenes periódicos, recomendaciones, control de posturas</v>
      </c>
      <c r="N22" s="36">
        <v>2</v>
      </c>
      <c r="O22" s="37">
        <v>3</v>
      </c>
      <c r="P22" s="37">
        <v>10</v>
      </c>
      <c r="Q22" s="37">
        <f t="shared" si="0"/>
        <v>6</v>
      </c>
      <c r="R22" s="37">
        <f t="shared" si="1"/>
        <v>60</v>
      </c>
      <c r="S22" s="35" t="str">
        <f t="shared" si="2"/>
        <v>M-6</v>
      </c>
      <c r="T22" s="34" t="str">
        <f t="shared" si="3"/>
        <v>III</v>
      </c>
      <c r="U22" s="34" t="str">
        <f t="shared" si="4"/>
        <v>Mejorable</v>
      </c>
      <c r="V22" s="49"/>
      <c r="W22" s="44" t="str">
        <f>VLOOKUP(H22,PELIGROS!A$2:G$445,6,0)</f>
        <v>Enfermedades Osteomusculares</v>
      </c>
      <c r="X22" s="36" t="s">
        <v>29</v>
      </c>
      <c r="Y22" s="36" t="s">
        <v>29</v>
      </c>
      <c r="Z22" s="36" t="s">
        <v>29</v>
      </c>
      <c r="AA22" s="44" t="s">
        <v>29</v>
      </c>
      <c r="AB22" s="44" t="str">
        <f>VLOOKUP(H22,PELIGROS!$A$2:$G$445,7,0)</f>
        <v>Prevención en lesiones osteomusculares, líderes de pausas activas</v>
      </c>
      <c r="AC22" s="36" t="s">
        <v>1218</v>
      </c>
      <c r="AD22" s="55"/>
    </row>
    <row r="23" spans="1:30" ht="39.950000000000003" customHeight="1">
      <c r="A23" s="81"/>
      <c r="B23" s="85"/>
      <c r="C23" s="49"/>
      <c r="D23" s="49"/>
      <c r="E23" s="50"/>
      <c r="F23" s="50"/>
      <c r="G23" s="44" t="str">
        <f>VLOOKUP(H23,PELIGROS!A$1:G$445,2,0)</f>
        <v>Atropellamiento, Envestir</v>
      </c>
      <c r="H23" s="35" t="s">
        <v>1071</v>
      </c>
      <c r="I23" s="35" t="s">
        <v>1205</v>
      </c>
      <c r="J23" s="44" t="str">
        <f>VLOOKUP(H23,PELIGROS!A$2:G$445,3,0)</f>
        <v>Lesiones, pérdidas materiales, muerte</v>
      </c>
      <c r="K23" s="36" t="s">
        <v>27</v>
      </c>
      <c r="L23" s="44" t="str">
        <f>VLOOKUP(H23,PELIGROS!A$2:G$445,4,0)</f>
        <v>Inspecciones planeadas e inspecciones no planeadas, procedimientos de programas de seguridad y salud en el trabajo</v>
      </c>
      <c r="M23" s="44" t="str">
        <f>VLOOKUP(H23,PELIGROS!A$2:G$445,5,0)</f>
        <v>Programa de seguridad vial, señalización</v>
      </c>
      <c r="N23" s="36">
        <v>2</v>
      </c>
      <c r="O23" s="37">
        <v>2</v>
      </c>
      <c r="P23" s="37">
        <v>10</v>
      </c>
      <c r="Q23" s="37">
        <f t="shared" si="0"/>
        <v>4</v>
      </c>
      <c r="R23" s="37">
        <f t="shared" si="1"/>
        <v>40</v>
      </c>
      <c r="S23" s="35" t="str">
        <f t="shared" si="2"/>
        <v>B-4</v>
      </c>
      <c r="T23" s="34" t="str">
        <f t="shared" si="3"/>
        <v>III</v>
      </c>
      <c r="U23" s="34" t="str">
        <f t="shared" si="4"/>
        <v>Mejorable</v>
      </c>
      <c r="V23" s="49"/>
      <c r="W23" s="44" t="str">
        <f>VLOOKUP(H23,PELIGROS!A$2:G$445,6,0)</f>
        <v>Muerte</v>
      </c>
      <c r="X23" s="36" t="s">
        <v>29</v>
      </c>
      <c r="Y23" s="36" t="s">
        <v>29</v>
      </c>
      <c r="Z23" s="36" t="s">
        <v>29</v>
      </c>
      <c r="AA23" s="44" t="s">
        <v>29</v>
      </c>
      <c r="AB23" s="44" t="str">
        <f>VLOOKUP(H23,PELIGROS!$A$2:$G$445,7,0)</f>
        <v>Seguridad vial y manejo defensivo, aseguramiento de áreas de trabajo</v>
      </c>
      <c r="AC23" s="36" t="s">
        <v>29</v>
      </c>
      <c r="AD23" s="55"/>
    </row>
    <row r="24" spans="1:30" ht="39.950000000000003" customHeight="1">
      <c r="A24" s="81"/>
      <c r="B24" s="85"/>
      <c r="C24" s="49"/>
      <c r="D24" s="49"/>
      <c r="E24" s="50"/>
      <c r="F24" s="50"/>
      <c r="G24" s="44" t="str">
        <f>VLOOKUP(H24,PELIGROS!A$1:G$445,2,0)</f>
        <v>Superficies de trabajo irregulares o deslizantes</v>
      </c>
      <c r="H24" s="35" t="s">
        <v>571</v>
      </c>
      <c r="I24" s="35" t="s">
        <v>1205</v>
      </c>
      <c r="J24" s="44" t="str">
        <f>VLOOKUP(H24,PELIGROS!A$2:G$445,3,0)</f>
        <v>Caídas del mismo nivel, fracturas, golpe con objetos, caídas de objetos, obstrucción de rutas de evacuación</v>
      </c>
      <c r="K24" s="36" t="s">
        <v>27</v>
      </c>
      <c r="L24" s="44" t="str">
        <f>VLOOKUP(H24,PELIGROS!A$2:G$445,4,0)</f>
        <v>N/A</v>
      </c>
      <c r="M24" s="44" t="str">
        <f>VLOOKUP(H24,PELIGROS!A$2:G$445,5,0)</f>
        <v>N/A</v>
      </c>
      <c r="N24" s="36">
        <v>2</v>
      </c>
      <c r="O24" s="37">
        <v>3</v>
      </c>
      <c r="P24" s="37">
        <v>10</v>
      </c>
      <c r="Q24" s="37">
        <f t="shared" si="0"/>
        <v>6</v>
      </c>
      <c r="R24" s="37">
        <f t="shared" si="1"/>
        <v>60</v>
      </c>
      <c r="S24" s="35" t="str">
        <f t="shared" si="2"/>
        <v>M-6</v>
      </c>
      <c r="T24" s="34" t="str">
        <f t="shared" si="3"/>
        <v>III</v>
      </c>
      <c r="U24" s="34" t="str">
        <f t="shared" si="4"/>
        <v>Mejorable</v>
      </c>
      <c r="V24" s="49"/>
      <c r="W24" s="44" t="str">
        <f>VLOOKUP(H24,PELIGROS!A$2:G$445,6,0)</f>
        <v>Caídas de distinto nivel</v>
      </c>
      <c r="X24" s="36" t="s">
        <v>29</v>
      </c>
      <c r="Y24" s="36" t="s">
        <v>29</v>
      </c>
      <c r="Z24" s="36" t="s">
        <v>1206</v>
      </c>
      <c r="AA24" s="44" t="s">
        <v>1219</v>
      </c>
      <c r="AB24" s="44" t="str">
        <f>VLOOKUP(H24,PELIGROS!$A$2:$G$445,7,0)</f>
        <v>Pautas Básicas en orden y aseo en el lugar de trabajo, actos y condiciones inseguras</v>
      </c>
      <c r="AC24" s="36" t="s">
        <v>29</v>
      </c>
      <c r="AD24" s="55"/>
    </row>
    <row r="25" spans="1:30" ht="39.950000000000003" customHeight="1">
      <c r="A25" s="81"/>
      <c r="B25" s="85"/>
      <c r="C25" s="49"/>
      <c r="D25" s="49"/>
      <c r="E25" s="50"/>
      <c r="F25" s="50"/>
      <c r="G25" s="44" t="str">
        <f>VLOOKUP(H25,PELIGROS!A$1:G$445,2,0)</f>
        <v>Atraco, golpiza, atentados y secuestrados</v>
      </c>
      <c r="H25" s="35" t="s">
        <v>51</v>
      </c>
      <c r="I25" s="35" t="s">
        <v>1205</v>
      </c>
      <c r="J25" s="44" t="str">
        <f>VLOOKUP(H25,PELIGROS!A$2:G$445,3,0)</f>
        <v>Estrés, golpes, Secuestros</v>
      </c>
      <c r="K25" s="36" t="s">
        <v>27</v>
      </c>
      <c r="L25" s="44" t="str">
        <f>VLOOKUP(H25,PELIGROS!A$2:G$445,4,0)</f>
        <v>Inspecciones planeadas e inspecciones no planeadas, procedimientos de programas de seguridad y salud en el trabajo</v>
      </c>
      <c r="M25" s="44" t="str">
        <f>VLOOKUP(H25,PELIGROS!A$2:G$445,5,0)</f>
        <v xml:space="preserve">Uniformes Corporativos, Chaquetas corporativas, Carnetización
</v>
      </c>
      <c r="N25" s="36">
        <v>2</v>
      </c>
      <c r="O25" s="37">
        <v>2</v>
      </c>
      <c r="P25" s="37">
        <v>10</v>
      </c>
      <c r="Q25" s="37">
        <f t="shared" si="0"/>
        <v>4</v>
      </c>
      <c r="R25" s="37">
        <f t="shared" si="1"/>
        <v>40</v>
      </c>
      <c r="S25" s="35" t="str">
        <f t="shared" si="2"/>
        <v>B-4</v>
      </c>
      <c r="T25" s="34" t="str">
        <f t="shared" si="3"/>
        <v>III</v>
      </c>
      <c r="U25" s="34" t="str">
        <f t="shared" si="4"/>
        <v>Mejorable</v>
      </c>
      <c r="V25" s="49"/>
      <c r="W25" s="44" t="str">
        <f>VLOOKUP(H25,PELIGROS!A$2:G$445,6,0)</f>
        <v>Secuestros</v>
      </c>
      <c r="X25" s="36" t="s">
        <v>29</v>
      </c>
      <c r="Y25" s="36" t="s">
        <v>29</v>
      </c>
      <c r="Z25" s="36" t="s">
        <v>29</v>
      </c>
      <c r="AA25" s="44" t="s">
        <v>1207</v>
      </c>
      <c r="AB25" s="44" t="str">
        <f>VLOOKUP(H25,PELIGROS!$A$2:$G$445,7,0)</f>
        <v>N/A</v>
      </c>
      <c r="AC25" s="36" t="s">
        <v>29</v>
      </c>
      <c r="AD25" s="55"/>
    </row>
    <row r="26" spans="1:30" ht="39.950000000000003" customHeight="1">
      <c r="A26" s="81"/>
      <c r="B26" s="85"/>
      <c r="C26" s="49"/>
      <c r="D26" s="49"/>
      <c r="E26" s="50"/>
      <c r="F26" s="50"/>
      <c r="G26" s="44" t="str">
        <f>VLOOKUP(H26,PELIGROS!A$1:G$445,2,0)</f>
        <v>SISMOS, INCENDIOS, INUNDACIONES, TERREMOTOS, VENDAVALES, DERRUMBE</v>
      </c>
      <c r="H26" s="35" t="s">
        <v>55</v>
      </c>
      <c r="I26" s="35" t="s">
        <v>1208</v>
      </c>
      <c r="J26" s="44" t="str">
        <f>VLOOKUP(H26,PELIGROS!A$2:G$445,3,0)</f>
        <v>SISMOS, INCENDIOS, INUNDACIONES, TERREMOTOS, VENDAVALES</v>
      </c>
      <c r="K26" s="36" t="s">
        <v>27</v>
      </c>
      <c r="L26" s="44" t="str">
        <f>VLOOKUP(H26,PELIGROS!A$2:G$445,4,0)</f>
        <v>Inspecciones planeadas e inspecciones no planeadas, procedimientos de programas de seguridad y salud en el trabajo</v>
      </c>
      <c r="M26" s="44" t="str">
        <f>VLOOKUP(H26,PELIGROS!A$2:G$445,5,0)</f>
        <v>BRIGADAS DE EMERGENCIAS</v>
      </c>
      <c r="N26" s="36">
        <v>2</v>
      </c>
      <c r="O26" s="37">
        <v>1</v>
      </c>
      <c r="P26" s="37">
        <v>100</v>
      </c>
      <c r="Q26" s="37">
        <f t="shared" si="0"/>
        <v>2</v>
      </c>
      <c r="R26" s="37">
        <f t="shared" si="1"/>
        <v>200</v>
      </c>
      <c r="S26" s="35" t="str">
        <f t="shared" si="2"/>
        <v>B-2</v>
      </c>
      <c r="T26" s="34" t="str">
        <f t="shared" si="3"/>
        <v>II</v>
      </c>
      <c r="U26" s="34" t="str">
        <f t="shared" si="4"/>
        <v>No Aceptable o Aceptable Con Control Especifico</v>
      </c>
      <c r="V26" s="49"/>
      <c r="W26" s="44" t="str">
        <f>VLOOKUP(H26,PELIGROS!A$2:G$445,6,0)</f>
        <v>MUERTE</v>
      </c>
      <c r="X26" s="36" t="s">
        <v>29</v>
      </c>
      <c r="Y26" s="36" t="s">
        <v>29</v>
      </c>
      <c r="Z26" s="36" t="s">
        <v>1209</v>
      </c>
      <c r="AA26" s="44" t="s">
        <v>1210</v>
      </c>
      <c r="AB26" s="44" t="str">
        <f>VLOOKUP(H26,PELIGROS!$A$2:$G$445,7,0)</f>
        <v>ENTRENAMIENTO DE LA BRIGADA; DIVULGACIÓN DE PLAN DE EMERGENCIA</v>
      </c>
      <c r="AC26" s="36" t="s">
        <v>1211</v>
      </c>
      <c r="AD26" s="55"/>
    </row>
    <row r="27" spans="1:30" ht="39.950000000000003" customHeight="1">
      <c r="A27" s="81"/>
      <c r="B27" s="85"/>
      <c r="C27" s="48" t="s">
        <v>1214</v>
      </c>
      <c r="D27" s="48" t="s">
        <v>1220</v>
      </c>
      <c r="E27" s="62" t="s">
        <v>1006</v>
      </c>
      <c r="F27" s="62" t="s">
        <v>1197</v>
      </c>
      <c r="G27" s="45" t="str">
        <f>VLOOKUP(H27,PELIGROS!A$1:G$445,2,0)</f>
        <v>Virus</v>
      </c>
      <c r="H27" s="31" t="s">
        <v>108</v>
      </c>
      <c r="I27" s="31" t="s">
        <v>1198</v>
      </c>
      <c r="J27" s="45" t="str">
        <f>VLOOKUP(H27,PELIGROS!A$2:G$445,3,0)</f>
        <v>Infecciones Virales</v>
      </c>
      <c r="K27" s="32" t="s">
        <v>27</v>
      </c>
      <c r="L27" s="45" t="str">
        <f>VLOOKUP(H27,PELIGROS!A$2:G$445,4,0)</f>
        <v>N/A</v>
      </c>
      <c r="M27" s="45" t="str">
        <f>VLOOKUP(H27,PELIGROS!A$2:G$445,5,0)</f>
        <v>Vacunación</v>
      </c>
      <c r="N27" s="32">
        <v>2</v>
      </c>
      <c r="O27" s="33">
        <v>3</v>
      </c>
      <c r="P27" s="33">
        <v>10</v>
      </c>
      <c r="Q27" s="33">
        <f t="shared" si="0"/>
        <v>6</v>
      </c>
      <c r="R27" s="33">
        <f t="shared" si="1"/>
        <v>60</v>
      </c>
      <c r="S27" s="31" t="str">
        <f t="shared" si="2"/>
        <v>M-6</v>
      </c>
      <c r="T27" s="34" t="str">
        <f t="shared" si="3"/>
        <v>III</v>
      </c>
      <c r="U27" s="34" t="str">
        <f t="shared" si="4"/>
        <v>Mejorable</v>
      </c>
      <c r="V27" s="48">
        <v>2</v>
      </c>
      <c r="W27" s="45" t="str">
        <f>VLOOKUP(H27,PELIGROS!A$2:G$445,6,0)</f>
        <v xml:space="preserve">Enfermedades Infectocontagiosas
</v>
      </c>
      <c r="X27" s="32" t="s">
        <v>29</v>
      </c>
      <c r="Y27" s="32" t="s">
        <v>29</v>
      </c>
      <c r="Z27" s="32" t="s">
        <v>29</v>
      </c>
      <c r="AA27" s="45" t="s">
        <v>1199</v>
      </c>
      <c r="AB27" s="45" t="str">
        <f>VLOOKUP(H27,PELIGROS!$A$2:$G$445,7,0)</f>
        <v>Autocuidado</v>
      </c>
      <c r="AC27" s="32" t="s">
        <v>29</v>
      </c>
      <c r="AD27" s="54" t="s">
        <v>1217</v>
      </c>
    </row>
    <row r="28" spans="1:30" ht="39.950000000000003" customHeight="1">
      <c r="A28" s="81"/>
      <c r="B28" s="85"/>
      <c r="C28" s="48"/>
      <c r="D28" s="48"/>
      <c r="E28" s="62"/>
      <c r="F28" s="62"/>
      <c r="G28" s="45" t="str">
        <f>VLOOKUP(H28,PELIGROS!A$1:G$445,2,0)</f>
        <v>CONCENTRACIÓN EN ACTIVIDADES DE ALTO DESEMPEÑO MENTAL</v>
      </c>
      <c r="H28" s="31" t="s">
        <v>65</v>
      </c>
      <c r="I28" s="31" t="s">
        <v>1202</v>
      </c>
      <c r="J28" s="45" t="str">
        <f>VLOOKUP(H28,PELIGROS!A$2:G$445,3,0)</f>
        <v>ESTRÉS, CEFALEA, IRRITABILIDAD</v>
      </c>
      <c r="K28" s="32" t="s">
        <v>27</v>
      </c>
      <c r="L28" s="45" t="str">
        <f>VLOOKUP(H28,PELIGROS!A$2:G$445,4,0)</f>
        <v>N/A</v>
      </c>
      <c r="M28" s="45" t="str">
        <f>VLOOKUP(H28,PELIGROS!A$2:G$445,5,0)</f>
        <v>PVE PSICOSOCIAL</v>
      </c>
      <c r="N28" s="32">
        <v>2</v>
      </c>
      <c r="O28" s="33">
        <v>3</v>
      </c>
      <c r="P28" s="33">
        <v>10</v>
      </c>
      <c r="Q28" s="33">
        <f t="shared" si="0"/>
        <v>6</v>
      </c>
      <c r="R28" s="33">
        <f t="shared" si="1"/>
        <v>60</v>
      </c>
      <c r="S28" s="31" t="str">
        <f t="shared" si="2"/>
        <v>M-6</v>
      </c>
      <c r="T28" s="34" t="str">
        <f t="shared" si="3"/>
        <v>III</v>
      </c>
      <c r="U28" s="34" t="str">
        <f t="shared" si="4"/>
        <v>Mejorable</v>
      </c>
      <c r="V28" s="48"/>
      <c r="W28" s="45" t="str">
        <f>VLOOKUP(H28,PELIGROS!A$2:G$445,6,0)</f>
        <v>ESTRÉS</v>
      </c>
      <c r="X28" s="32" t="s">
        <v>29</v>
      </c>
      <c r="Y28" s="32" t="s">
        <v>29</v>
      </c>
      <c r="Z28" s="32" t="s">
        <v>29</v>
      </c>
      <c r="AA28" s="45" t="s">
        <v>1203</v>
      </c>
      <c r="AB28" s="45" t="str">
        <f>VLOOKUP(H28,PELIGROS!$A$2:$G$445,7,0)</f>
        <v>N/A</v>
      </c>
      <c r="AC28" s="32" t="s">
        <v>29</v>
      </c>
      <c r="AD28" s="54"/>
    </row>
    <row r="29" spans="1:30" ht="39.950000000000003" customHeight="1">
      <c r="A29" s="81"/>
      <c r="B29" s="85"/>
      <c r="C29" s="48"/>
      <c r="D29" s="48"/>
      <c r="E29" s="62"/>
      <c r="F29" s="62"/>
      <c r="G29" s="45" t="str">
        <f>VLOOKUP(H29,PELIGROS!A$1:G$445,2,0)</f>
        <v>Forzadas, Prolongadas</v>
      </c>
      <c r="H29" s="31" t="s">
        <v>37</v>
      </c>
      <c r="I29" s="31" t="s">
        <v>1204</v>
      </c>
      <c r="J29" s="45" t="str">
        <f>VLOOKUP(H29,PELIGROS!A$2:G$445,3,0)</f>
        <v xml:space="preserve">Lesiones osteomusculares, lesiones osteoarticulares
</v>
      </c>
      <c r="K29" s="32" t="s">
        <v>27</v>
      </c>
      <c r="L29" s="45" t="str">
        <f>VLOOKUP(H29,PELIGROS!A$2:G$445,4,0)</f>
        <v>Inspecciones planeadas e inspecciones no planeadas, procedimientos de programas de seguridad y salud en el trabajo</v>
      </c>
      <c r="M29" s="45" t="str">
        <f>VLOOKUP(H29,PELIGROS!A$2:G$445,5,0)</f>
        <v>PVE Biomecánico, programa pausas activas, exámenes periódicos, recomendaciones, control de posturas</v>
      </c>
      <c r="N29" s="32">
        <v>2</v>
      </c>
      <c r="O29" s="33">
        <v>3</v>
      </c>
      <c r="P29" s="33">
        <v>10</v>
      </c>
      <c r="Q29" s="33">
        <f t="shared" si="0"/>
        <v>6</v>
      </c>
      <c r="R29" s="33">
        <f t="shared" si="1"/>
        <v>60</v>
      </c>
      <c r="S29" s="31" t="str">
        <f t="shared" si="2"/>
        <v>M-6</v>
      </c>
      <c r="T29" s="34" t="str">
        <f t="shared" si="3"/>
        <v>III</v>
      </c>
      <c r="U29" s="34" t="str">
        <f t="shared" si="4"/>
        <v>Mejorable</v>
      </c>
      <c r="V29" s="48"/>
      <c r="W29" s="45" t="str">
        <f>VLOOKUP(H29,PELIGROS!A$2:G$445,6,0)</f>
        <v>Enfermedades Osteomusculares</v>
      </c>
      <c r="X29" s="32" t="s">
        <v>29</v>
      </c>
      <c r="Y29" s="32" t="s">
        <v>29</v>
      </c>
      <c r="Z29" s="32" t="s">
        <v>29</v>
      </c>
      <c r="AA29" s="45" t="s">
        <v>29</v>
      </c>
      <c r="AB29" s="45" t="str">
        <f>VLOOKUP(H29,PELIGROS!$A$2:$G$445,7,0)</f>
        <v>Prevención en lesiones osteomusculares, líderes de pausas activas</v>
      </c>
      <c r="AC29" s="32" t="s">
        <v>1218</v>
      </c>
      <c r="AD29" s="54"/>
    </row>
    <row r="30" spans="1:30" ht="39.950000000000003" customHeight="1">
      <c r="A30" s="81"/>
      <c r="B30" s="85"/>
      <c r="C30" s="48"/>
      <c r="D30" s="48"/>
      <c r="E30" s="62"/>
      <c r="F30" s="62"/>
      <c r="G30" s="45" t="str">
        <f>VLOOKUP(H30,PELIGROS!A$1:G$445,2,0)</f>
        <v>Atropellamiento, Envestir</v>
      </c>
      <c r="H30" s="31" t="s">
        <v>1071</v>
      </c>
      <c r="I30" s="31" t="s">
        <v>1205</v>
      </c>
      <c r="J30" s="45" t="str">
        <f>VLOOKUP(H30,PELIGROS!A$2:G$445,3,0)</f>
        <v>Lesiones, pérdidas materiales, muerte</v>
      </c>
      <c r="K30" s="32" t="s">
        <v>27</v>
      </c>
      <c r="L30" s="45" t="str">
        <f>VLOOKUP(H30,PELIGROS!A$2:G$445,4,0)</f>
        <v>Inspecciones planeadas e inspecciones no planeadas, procedimientos de programas de seguridad y salud en el trabajo</v>
      </c>
      <c r="M30" s="45" t="str">
        <f>VLOOKUP(H30,PELIGROS!A$2:G$445,5,0)</f>
        <v>Programa de seguridad vial, señalización</v>
      </c>
      <c r="N30" s="32">
        <v>2</v>
      </c>
      <c r="O30" s="33">
        <v>2</v>
      </c>
      <c r="P30" s="33">
        <v>10</v>
      </c>
      <c r="Q30" s="33">
        <f t="shared" si="0"/>
        <v>4</v>
      </c>
      <c r="R30" s="33">
        <f t="shared" si="1"/>
        <v>40</v>
      </c>
      <c r="S30" s="31" t="str">
        <f t="shared" si="2"/>
        <v>B-4</v>
      </c>
      <c r="T30" s="34" t="str">
        <f t="shared" si="3"/>
        <v>III</v>
      </c>
      <c r="U30" s="34" t="str">
        <f t="shared" si="4"/>
        <v>Mejorable</v>
      </c>
      <c r="V30" s="48"/>
      <c r="W30" s="45" t="str">
        <f>VLOOKUP(H30,PELIGROS!A$2:G$445,6,0)</f>
        <v>Muerte</v>
      </c>
      <c r="X30" s="32" t="s">
        <v>29</v>
      </c>
      <c r="Y30" s="32" t="s">
        <v>29</v>
      </c>
      <c r="Z30" s="32" t="s">
        <v>29</v>
      </c>
      <c r="AA30" s="45" t="s">
        <v>29</v>
      </c>
      <c r="AB30" s="45" t="str">
        <f>VLOOKUP(H30,PELIGROS!$A$2:$G$445,7,0)</f>
        <v>Seguridad vial y manejo defensivo, aseguramiento de áreas de trabajo</v>
      </c>
      <c r="AC30" s="32" t="s">
        <v>29</v>
      </c>
      <c r="AD30" s="54"/>
    </row>
    <row r="31" spans="1:30" ht="39.950000000000003" customHeight="1">
      <c r="A31" s="81"/>
      <c r="B31" s="85"/>
      <c r="C31" s="48"/>
      <c r="D31" s="48"/>
      <c r="E31" s="62"/>
      <c r="F31" s="62"/>
      <c r="G31" s="45" t="str">
        <f>VLOOKUP(H31,PELIGROS!A$1:G$445,2,0)</f>
        <v>Superficies de trabajo irregulares o deslizantes</v>
      </c>
      <c r="H31" s="31" t="s">
        <v>571</v>
      </c>
      <c r="I31" s="31" t="s">
        <v>1205</v>
      </c>
      <c r="J31" s="45" t="str">
        <f>VLOOKUP(H31,PELIGROS!A$2:G$445,3,0)</f>
        <v>Caídas del mismo nivel, fracturas, golpe con objetos, caídas de objetos, obstrucción de rutas de evacuación</v>
      </c>
      <c r="K31" s="32" t="s">
        <v>27</v>
      </c>
      <c r="L31" s="45" t="str">
        <f>VLOOKUP(H31,PELIGROS!A$2:G$445,4,0)</f>
        <v>N/A</v>
      </c>
      <c r="M31" s="45" t="str">
        <f>VLOOKUP(H31,PELIGROS!A$2:G$445,5,0)</f>
        <v>N/A</v>
      </c>
      <c r="N31" s="32">
        <v>2</v>
      </c>
      <c r="O31" s="33">
        <v>3</v>
      </c>
      <c r="P31" s="33">
        <v>10</v>
      </c>
      <c r="Q31" s="33">
        <f t="shared" si="0"/>
        <v>6</v>
      </c>
      <c r="R31" s="33">
        <f t="shared" si="1"/>
        <v>60</v>
      </c>
      <c r="S31" s="31" t="str">
        <f t="shared" si="2"/>
        <v>M-6</v>
      </c>
      <c r="T31" s="34" t="str">
        <f t="shared" si="3"/>
        <v>III</v>
      </c>
      <c r="U31" s="34" t="str">
        <f t="shared" si="4"/>
        <v>Mejorable</v>
      </c>
      <c r="V31" s="48"/>
      <c r="W31" s="45" t="str">
        <f>VLOOKUP(H31,PELIGROS!A$2:G$445,6,0)</f>
        <v>Caídas de distinto nivel</v>
      </c>
      <c r="X31" s="32" t="s">
        <v>29</v>
      </c>
      <c r="Y31" s="32" t="s">
        <v>29</v>
      </c>
      <c r="Z31" s="32" t="s">
        <v>1206</v>
      </c>
      <c r="AA31" s="45" t="s">
        <v>1219</v>
      </c>
      <c r="AB31" s="45" t="str">
        <f>VLOOKUP(H31,PELIGROS!$A$2:$G$445,7,0)</f>
        <v>Pautas Básicas en orden y aseo en el lugar de trabajo, actos y condiciones inseguras</v>
      </c>
      <c r="AC31" s="32" t="s">
        <v>29</v>
      </c>
      <c r="AD31" s="54"/>
    </row>
    <row r="32" spans="1:30" ht="39.950000000000003" customHeight="1">
      <c r="A32" s="81"/>
      <c r="B32" s="85"/>
      <c r="C32" s="48"/>
      <c r="D32" s="48"/>
      <c r="E32" s="62"/>
      <c r="F32" s="62"/>
      <c r="G32" s="45" t="str">
        <f>VLOOKUP(H32,PELIGROS!A$1:G$445,2,0)</f>
        <v>Atraco, golpiza, atentados y secuestrados</v>
      </c>
      <c r="H32" s="31" t="s">
        <v>51</v>
      </c>
      <c r="I32" s="31" t="s">
        <v>1205</v>
      </c>
      <c r="J32" s="45" t="str">
        <f>VLOOKUP(H32,PELIGROS!A$2:G$445,3,0)</f>
        <v>Estrés, golpes, Secuestros</v>
      </c>
      <c r="K32" s="32" t="s">
        <v>27</v>
      </c>
      <c r="L32" s="45" t="str">
        <f>VLOOKUP(H32,PELIGROS!A$2:G$445,4,0)</f>
        <v>Inspecciones planeadas e inspecciones no planeadas, procedimientos de programas de seguridad y salud en el trabajo</v>
      </c>
      <c r="M32" s="45" t="str">
        <f>VLOOKUP(H32,PELIGROS!A$2:G$445,5,0)</f>
        <v xml:space="preserve">Uniformes Corporativos, Chaquetas corporativas, Carnetización
</v>
      </c>
      <c r="N32" s="32">
        <v>2</v>
      </c>
      <c r="O32" s="33">
        <v>2</v>
      </c>
      <c r="P32" s="33">
        <v>10</v>
      </c>
      <c r="Q32" s="33">
        <f t="shared" si="0"/>
        <v>4</v>
      </c>
      <c r="R32" s="33">
        <f t="shared" si="1"/>
        <v>40</v>
      </c>
      <c r="S32" s="31" t="str">
        <f t="shared" si="2"/>
        <v>B-4</v>
      </c>
      <c r="T32" s="34" t="str">
        <f t="shared" si="3"/>
        <v>III</v>
      </c>
      <c r="U32" s="34" t="str">
        <f t="shared" si="4"/>
        <v>Mejorable</v>
      </c>
      <c r="V32" s="48"/>
      <c r="W32" s="45" t="str">
        <f>VLOOKUP(H32,PELIGROS!A$2:G$445,6,0)</f>
        <v>Secuestros</v>
      </c>
      <c r="X32" s="32" t="s">
        <v>29</v>
      </c>
      <c r="Y32" s="32" t="s">
        <v>29</v>
      </c>
      <c r="Z32" s="32" t="s">
        <v>29</v>
      </c>
      <c r="AA32" s="45" t="s">
        <v>1207</v>
      </c>
      <c r="AB32" s="45" t="str">
        <f>VLOOKUP(H32,PELIGROS!$A$2:$G$445,7,0)</f>
        <v>N/A</v>
      </c>
      <c r="AC32" s="32" t="s">
        <v>29</v>
      </c>
      <c r="AD32" s="54"/>
    </row>
    <row r="33" spans="1:30" ht="39.950000000000003" customHeight="1">
      <c r="A33" s="82"/>
      <c r="B33" s="86"/>
      <c r="C33" s="53"/>
      <c r="D33" s="53"/>
      <c r="E33" s="103"/>
      <c r="F33" s="103"/>
      <c r="G33" s="45" t="str">
        <f>VLOOKUP(H33,PELIGROS!A$1:G$445,2,0)</f>
        <v>MANTENIMIENTO DE PUENTE GRUAS, LIMPIEZA DE CANALES, MANTENIMIENTO DE INSTALACIONES LOCATIVAS, MANTENIMIENTO Y REPARACIÓN DE POZOS</v>
      </c>
      <c r="H33" s="31" t="s">
        <v>593</v>
      </c>
      <c r="I33" s="31" t="s">
        <v>1205</v>
      </c>
      <c r="J33" s="45" t="str">
        <f>VLOOKUP(H33,PELIGROS!A$2:G$445,3,0)</f>
        <v>LESIONES, FRACTURAS, MUERTE</v>
      </c>
      <c r="K33" s="32" t="s">
        <v>27</v>
      </c>
      <c r="L33" s="45" t="str">
        <f>VLOOKUP(H33,PELIGROS!A$2:G$445,4,0)</f>
        <v>Inspecciones planeadas e inspecciones no planeadas, procedimientos de programas de seguridad y salud en el trabajo</v>
      </c>
      <c r="M33" s="45" t="str">
        <f>VLOOKUP(H33,PELIGROS!A$2:G$445,5,0)</f>
        <v>EPP</v>
      </c>
      <c r="N33" s="32">
        <v>2</v>
      </c>
      <c r="O33" s="33">
        <v>1</v>
      </c>
      <c r="P33" s="33">
        <v>60</v>
      </c>
      <c r="Q33" s="33">
        <f t="shared" si="0"/>
        <v>2</v>
      </c>
      <c r="R33" s="33">
        <f t="shared" si="1"/>
        <v>120</v>
      </c>
      <c r="S33" s="31" t="str">
        <f t="shared" si="2"/>
        <v>B-2</v>
      </c>
      <c r="T33" s="34" t="str">
        <f t="shared" si="3"/>
        <v>III</v>
      </c>
      <c r="U33" s="34" t="str">
        <f t="shared" si="4"/>
        <v>Mejorable</v>
      </c>
      <c r="V33" s="53"/>
      <c r="W33" s="45" t="str">
        <f>VLOOKUP(H33,PELIGROS!A$2:G$445,6,0)</f>
        <v>MUERTE</v>
      </c>
      <c r="X33" s="32" t="s">
        <v>29</v>
      </c>
      <c r="Y33" s="32" t="s">
        <v>29</v>
      </c>
      <c r="Z33" s="32" t="s">
        <v>29</v>
      </c>
      <c r="AA33" s="45" t="s">
        <v>1246</v>
      </c>
      <c r="AB33" s="45" t="str">
        <f>VLOOKUP(H33,PELIGROS!$A$2:$G$445,7,0)</f>
        <v>CERTIFICACIÓN Y/O ENTRENAMIENTO EN TRABAJO SEGURO EN ALTURAS; DILGENCIAMIENTO DE PERMISO DE TRABAJO; USO Y MANEJO ADECUADO DE E.P.P.; ARME Y DESARME DE ANDAMIOS</v>
      </c>
      <c r="AC33" s="32" t="s">
        <v>1248</v>
      </c>
      <c r="AD33" s="58"/>
    </row>
    <row r="34" spans="1:30" ht="39.950000000000003" customHeight="1">
      <c r="A34" s="81"/>
      <c r="B34" s="85"/>
      <c r="C34" s="48"/>
      <c r="D34" s="48"/>
      <c r="E34" s="62"/>
      <c r="F34" s="62"/>
      <c r="G34" s="45" t="str">
        <f>VLOOKUP(H34,PELIGROS!A$1:G$445,2,0)</f>
        <v>SISMOS, INCENDIOS, INUNDACIONES, TERREMOTOS, VENDAVALES, DERRUMBE</v>
      </c>
      <c r="H34" s="31" t="s">
        <v>55</v>
      </c>
      <c r="I34" s="31" t="s">
        <v>1208</v>
      </c>
      <c r="J34" s="45" t="str">
        <f>VLOOKUP(H34,PELIGROS!A$2:G$445,3,0)</f>
        <v>SISMOS, INCENDIOS, INUNDACIONES, TERREMOTOS, VENDAVALES</v>
      </c>
      <c r="K34" s="32" t="s">
        <v>27</v>
      </c>
      <c r="L34" s="45" t="str">
        <f>VLOOKUP(H34,PELIGROS!A$2:G$445,4,0)</f>
        <v>Inspecciones planeadas e inspecciones no planeadas, procedimientos de programas de seguridad y salud en el trabajo</v>
      </c>
      <c r="M34" s="45" t="str">
        <f>VLOOKUP(H34,PELIGROS!A$2:G$445,5,0)</f>
        <v>BRIGADAS DE EMERGENCIAS</v>
      </c>
      <c r="N34" s="32">
        <v>2</v>
      </c>
      <c r="O34" s="33">
        <v>1</v>
      </c>
      <c r="P34" s="33">
        <v>100</v>
      </c>
      <c r="Q34" s="33">
        <f t="shared" si="0"/>
        <v>2</v>
      </c>
      <c r="R34" s="33">
        <f t="shared" si="1"/>
        <v>200</v>
      </c>
      <c r="S34" s="31" t="str">
        <f t="shared" si="2"/>
        <v>B-2</v>
      </c>
      <c r="T34" s="34" t="str">
        <f t="shared" si="3"/>
        <v>II</v>
      </c>
      <c r="U34" s="34" t="str">
        <f t="shared" si="4"/>
        <v>No Aceptable o Aceptable Con Control Especifico</v>
      </c>
      <c r="V34" s="48"/>
      <c r="W34" s="45" t="str">
        <f>VLOOKUP(H34,PELIGROS!A$2:G$445,6,0)</f>
        <v>MUERTE</v>
      </c>
      <c r="X34" s="32" t="s">
        <v>29</v>
      </c>
      <c r="Y34" s="32" t="s">
        <v>29</v>
      </c>
      <c r="Z34" s="32" t="s">
        <v>1209</v>
      </c>
      <c r="AA34" s="45" t="s">
        <v>1210</v>
      </c>
      <c r="AB34" s="45" t="str">
        <f>VLOOKUP(H34,PELIGROS!$A$2:$G$445,7,0)</f>
        <v>ENTRENAMIENTO DE LA BRIGADA; DIVULGACIÓN DE PLAN DE EMERGENCIA</v>
      </c>
      <c r="AC34" s="32" t="s">
        <v>1211</v>
      </c>
      <c r="AD34" s="54"/>
    </row>
    <row r="35" spans="1:30" ht="39.950000000000003" customHeight="1">
      <c r="A35" s="81"/>
      <c r="B35" s="85"/>
      <c r="C35" s="49" t="s">
        <v>1177</v>
      </c>
      <c r="D35" s="49" t="s">
        <v>1221</v>
      </c>
      <c r="E35" s="50" t="s">
        <v>999</v>
      </c>
      <c r="F35" s="50" t="s">
        <v>1197</v>
      </c>
      <c r="G35" s="44" t="str">
        <f>VLOOKUP(H35,PELIGROS!A$1:G$445,2,0)</f>
        <v>Virus</v>
      </c>
      <c r="H35" s="35" t="s">
        <v>108</v>
      </c>
      <c r="I35" s="35" t="s">
        <v>1198</v>
      </c>
      <c r="J35" s="44" t="str">
        <f>VLOOKUP(H35,PELIGROS!A$2:G$445,3,0)</f>
        <v>Infecciones Virales</v>
      </c>
      <c r="K35" s="36" t="s">
        <v>27</v>
      </c>
      <c r="L35" s="44" t="str">
        <f>VLOOKUP(H35,PELIGROS!A$2:G$445,4,0)</f>
        <v>N/A</v>
      </c>
      <c r="M35" s="44" t="str">
        <f>VLOOKUP(H35,PELIGROS!A$2:G$445,5,0)</f>
        <v>Vacunación</v>
      </c>
      <c r="N35" s="36">
        <v>2</v>
      </c>
      <c r="O35" s="37">
        <v>3</v>
      </c>
      <c r="P35" s="37">
        <v>10</v>
      </c>
      <c r="Q35" s="37">
        <f t="shared" si="0"/>
        <v>6</v>
      </c>
      <c r="R35" s="37">
        <f t="shared" si="1"/>
        <v>60</v>
      </c>
      <c r="S35" s="35" t="str">
        <f t="shared" si="2"/>
        <v>M-6</v>
      </c>
      <c r="T35" s="34" t="str">
        <f t="shared" si="3"/>
        <v>III</v>
      </c>
      <c r="U35" s="34" t="str">
        <f t="shared" si="4"/>
        <v>Mejorable</v>
      </c>
      <c r="V35" s="49">
        <v>1</v>
      </c>
      <c r="W35" s="44" t="str">
        <f>VLOOKUP(H35,PELIGROS!A$2:G$445,6,0)</f>
        <v xml:space="preserve">Enfermedades Infectocontagiosas
</v>
      </c>
      <c r="X35" s="36" t="s">
        <v>29</v>
      </c>
      <c r="Y35" s="36" t="s">
        <v>29</v>
      </c>
      <c r="Z35" s="36" t="s">
        <v>29</v>
      </c>
      <c r="AA35" s="44" t="s">
        <v>1199</v>
      </c>
      <c r="AB35" s="44" t="str">
        <f>VLOOKUP(H35,PELIGROS!$A$2:$G$445,7,0)</f>
        <v>Autocuidado</v>
      </c>
      <c r="AC35" s="36" t="s">
        <v>29</v>
      </c>
      <c r="AD35" s="55" t="s">
        <v>1217</v>
      </c>
    </row>
    <row r="36" spans="1:30" ht="39.950000000000003" customHeight="1">
      <c r="A36" s="81"/>
      <c r="B36" s="85"/>
      <c r="C36" s="49"/>
      <c r="D36" s="49"/>
      <c r="E36" s="50"/>
      <c r="F36" s="50"/>
      <c r="G36" s="44" t="str">
        <f>VLOOKUP(H36,PELIGROS!A$1:G$445,2,0)</f>
        <v>CONCENTRACIÓN EN ACTIVIDADES DE ALTO DESEMPEÑO MENTAL</v>
      </c>
      <c r="H36" s="35" t="s">
        <v>65</v>
      </c>
      <c r="I36" s="35" t="s">
        <v>1202</v>
      </c>
      <c r="J36" s="44" t="str">
        <f>VLOOKUP(H36,PELIGROS!A$2:G$445,3,0)</f>
        <v>ESTRÉS, CEFALEA, IRRITABILIDAD</v>
      </c>
      <c r="K36" s="36" t="s">
        <v>27</v>
      </c>
      <c r="L36" s="44" t="str">
        <f>VLOOKUP(H36,PELIGROS!A$2:G$445,4,0)</f>
        <v>N/A</v>
      </c>
      <c r="M36" s="44" t="str">
        <f>VLOOKUP(H36,PELIGROS!A$2:G$445,5,0)</f>
        <v>PVE PSICOSOCIAL</v>
      </c>
      <c r="N36" s="36">
        <v>2</v>
      </c>
      <c r="O36" s="37">
        <v>3</v>
      </c>
      <c r="P36" s="37">
        <v>10</v>
      </c>
      <c r="Q36" s="37">
        <f t="shared" si="0"/>
        <v>6</v>
      </c>
      <c r="R36" s="37">
        <f t="shared" si="1"/>
        <v>60</v>
      </c>
      <c r="S36" s="35" t="str">
        <f t="shared" si="2"/>
        <v>M-6</v>
      </c>
      <c r="T36" s="34" t="str">
        <f t="shared" si="3"/>
        <v>III</v>
      </c>
      <c r="U36" s="34" t="str">
        <f t="shared" si="4"/>
        <v>Mejorable</v>
      </c>
      <c r="V36" s="49"/>
      <c r="W36" s="44" t="str">
        <f>VLOOKUP(H36,PELIGROS!A$2:G$445,6,0)</f>
        <v>ESTRÉS</v>
      </c>
      <c r="X36" s="36" t="s">
        <v>29</v>
      </c>
      <c r="Y36" s="36" t="s">
        <v>29</v>
      </c>
      <c r="Z36" s="36" t="s">
        <v>29</v>
      </c>
      <c r="AA36" s="44" t="s">
        <v>1203</v>
      </c>
      <c r="AB36" s="44" t="str">
        <f>VLOOKUP(H36,PELIGROS!$A$2:$G$445,7,0)</f>
        <v>N/A</v>
      </c>
      <c r="AC36" s="36" t="s">
        <v>29</v>
      </c>
      <c r="AD36" s="55"/>
    </row>
    <row r="37" spans="1:30" ht="39.950000000000003" customHeight="1">
      <c r="A37" s="81"/>
      <c r="B37" s="85"/>
      <c r="C37" s="49"/>
      <c r="D37" s="49"/>
      <c r="E37" s="50"/>
      <c r="F37" s="50"/>
      <c r="G37" s="44" t="str">
        <f>VLOOKUP(H37,PELIGROS!A$1:G$445,2,0)</f>
        <v>Forzadas, Prolongadas</v>
      </c>
      <c r="H37" s="35" t="s">
        <v>37</v>
      </c>
      <c r="I37" s="35" t="s">
        <v>1204</v>
      </c>
      <c r="J37" s="44" t="str">
        <f>VLOOKUP(H37,PELIGROS!A$2:G$445,3,0)</f>
        <v xml:space="preserve">Lesiones osteomusculares, lesiones osteoarticulares
</v>
      </c>
      <c r="K37" s="36" t="s">
        <v>27</v>
      </c>
      <c r="L37" s="44" t="str">
        <f>VLOOKUP(H37,PELIGROS!A$2:G$445,4,0)</f>
        <v>Inspecciones planeadas e inspecciones no planeadas, procedimientos de programas de seguridad y salud en el trabajo</v>
      </c>
      <c r="M37" s="44" t="str">
        <f>VLOOKUP(H37,PELIGROS!A$2:G$445,5,0)</f>
        <v>PVE Biomecánico, programa pausas activas, exámenes periódicos, recomendaciones, control de posturas</v>
      </c>
      <c r="N37" s="36">
        <v>2</v>
      </c>
      <c r="O37" s="37">
        <v>3</v>
      </c>
      <c r="P37" s="37">
        <v>10</v>
      </c>
      <c r="Q37" s="37">
        <f t="shared" si="0"/>
        <v>6</v>
      </c>
      <c r="R37" s="37">
        <f t="shared" si="1"/>
        <v>60</v>
      </c>
      <c r="S37" s="35" t="str">
        <f t="shared" si="2"/>
        <v>M-6</v>
      </c>
      <c r="T37" s="34" t="str">
        <f t="shared" si="3"/>
        <v>III</v>
      </c>
      <c r="U37" s="34" t="str">
        <f t="shared" si="4"/>
        <v>Mejorable</v>
      </c>
      <c r="V37" s="49"/>
      <c r="W37" s="44" t="str">
        <f>VLOOKUP(H37,PELIGROS!A$2:G$445,6,0)</f>
        <v>Enfermedades Osteomusculares</v>
      </c>
      <c r="X37" s="36" t="s">
        <v>29</v>
      </c>
      <c r="Y37" s="36" t="s">
        <v>29</v>
      </c>
      <c r="Z37" s="36" t="s">
        <v>29</v>
      </c>
      <c r="AA37" s="44" t="s">
        <v>29</v>
      </c>
      <c r="AB37" s="44" t="str">
        <f>VLOOKUP(H37,PELIGROS!$A$2:$G$445,7,0)</f>
        <v>Prevención en lesiones osteomusculares, líderes de pausas activas</v>
      </c>
      <c r="AC37" s="36" t="s">
        <v>1218</v>
      </c>
      <c r="AD37" s="55"/>
    </row>
    <row r="38" spans="1:30" ht="39.950000000000003" customHeight="1">
      <c r="A38" s="81"/>
      <c r="B38" s="85"/>
      <c r="C38" s="49"/>
      <c r="D38" s="49"/>
      <c r="E38" s="50"/>
      <c r="F38" s="50"/>
      <c r="G38" s="44" t="str">
        <f>VLOOKUP(H38,PELIGROS!A$1:G$445,2,0)</f>
        <v>Atropellamiento, Envestir</v>
      </c>
      <c r="H38" s="35" t="s">
        <v>1071</v>
      </c>
      <c r="I38" s="35" t="s">
        <v>1205</v>
      </c>
      <c r="J38" s="44" t="str">
        <f>VLOOKUP(H38,PELIGROS!A$2:G$445,3,0)</f>
        <v>Lesiones, pérdidas materiales, muerte</v>
      </c>
      <c r="K38" s="36" t="s">
        <v>27</v>
      </c>
      <c r="L38" s="44" t="str">
        <f>VLOOKUP(H38,PELIGROS!A$2:G$445,4,0)</f>
        <v>Inspecciones planeadas e inspecciones no planeadas, procedimientos de programas de seguridad y salud en el trabajo</v>
      </c>
      <c r="M38" s="44" t="str">
        <f>VLOOKUP(H38,PELIGROS!A$2:G$445,5,0)</f>
        <v>Programa de seguridad vial, señalización</v>
      </c>
      <c r="N38" s="36">
        <v>2</v>
      </c>
      <c r="O38" s="37">
        <v>2</v>
      </c>
      <c r="P38" s="37">
        <v>10</v>
      </c>
      <c r="Q38" s="37">
        <f t="shared" si="0"/>
        <v>4</v>
      </c>
      <c r="R38" s="37">
        <f t="shared" si="1"/>
        <v>40</v>
      </c>
      <c r="S38" s="35" t="str">
        <f t="shared" si="2"/>
        <v>B-4</v>
      </c>
      <c r="T38" s="34" t="str">
        <f t="shared" si="3"/>
        <v>III</v>
      </c>
      <c r="U38" s="34" t="str">
        <f t="shared" si="4"/>
        <v>Mejorable</v>
      </c>
      <c r="V38" s="49"/>
      <c r="W38" s="44" t="str">
        <f>VLOOKUP(H38,PELIGROS!A$2:G$445,6,0)</f>
        <v>Muerte</v>
      </c>
      <c r="X38" s="36" t="s">
        <v>29</v>
      </c>
      <c r="Y38" s="36" t="s">
        <v>29</v>
      </c>
      <c r="Z38" s="36" t="s">
        <v>29</v>
      </c>
      <c r="AA38" s="44" t="s">
        <v>29</v>
      </c>
      <c r="AB38" s="44" t="str">
        <f>VLOOKUP(H38,PELIGROS!$A$2:$G$445,7,0)</f>
        <v>Seguridad vial y manejo defensivo, aseguramiento de áreas de trabajo</v>
      </c>
      <c r="AC38" s="36" t="s">
        <v>29</v>
      </c>
      <c r="AD38" s="55"/>
    </row>
    <row r="39" spans="1:30" ht="39.950000000000003" customHeight="1">
      <c r="A39" s="81"/>
      <c r="B39" s="85"/>
      <c r="C39" s="49"/>
      <c r="D39" s="49"/>
      <c r="E39" s="50"/>
      <c r="F39" s="50"/>
      <c r="G39" s="44" t="str">
        <f>VLOOKUP(H39,PELIGROS!A$1:G$445,2,0)</f>
        <v>Superficies de trabajo irregulares o deslizantes</v>
      </c>
      <c r="H39" s="35" t="s">
        <v>571</v>
      </c>
      <c r="I39" s="35" t="s">
        <v>1205</v>
      </c>
      <c r="J39" s="44" t="str">
        <f>VLOOKUP(H39,PELIGROS!A$2:G$445,3,0)</f>
        <v>Caídas del mismo nivel, fracturas, golpe con objetos, caídas de objetos, obstrucción de rutas de evacuación</v>
      </c>
      <c r="K39" s="36" t="s">
        <v>27</v>
      </c>
      <c r="L39" s="44" t="str">
        <f>VLOOKUP(H39,PELIGROS!A$2:G$445,4,0)</f>
        <v>N/A</v>
      </c>
      <c r="M39" s="44" t="str">
        <f>VLOOKUP(H39,PELIGROS!A$2:G$445,5,0)</f>
        <v>N/A</v>
      </c>
      <c r="N39" s="36">
        <v>2</v>
      </c>
      <c r="O39" s="37">
        <v>3</v>
      </c>
      <c r="P39" s="37">
        <v>10</v>
      </c>
      <c r="Q39" s="37">
        <f t="shared" si="0"/>
        <v>6</v>
      </c>
      <c r="R39" s="37">
        <f t="shared" si="1"/>
        <v>60</v>
      </c>
      <c r="S39" s="35" t="str">
        <f t="shared" si="2"/>
        <v>M-6</v>
      </c>
      <c r="T39" s="34" t="str">
        <f t="shared" si="3"/>
        <v>III</v>
      </c>
      <c r="U39" s="34" t="str">
        <f t="shared" si="4"/>
        <v>Mejorable</v>
      </c>
      <c r="V39" s="49"/>
      <c r="W39" s="44" t="str">
        <f>VLOOKUP(H39,PELIGROS!A$2:G$445,6,0)</f>
        <v>Caídas de distinto nivel</v>
      </c>
      <c r="X39" s="36" t="s">
        <v>29</v>
      </c>
      <c r="Y39" s="36" t="s">
        <v>29</v>
      </c>
      <c r="Z39" s="36" t="s">
        <v>1206</v>
      </c>
      <c r="AA39" s="44" t="s">
        <v>1219</v>
      </c>
      <c r="AB39" s="44" t="str">
        <f>VLOOKUP(H39,PELIGROS!$A$2:$G$445,7,0)</f>
        <v>Pautas Básicas en orden y aseo en el lugar de trabajo, actos y condiciones inseguras</v>
      </c>
      <c r="AC39" s="36" t="s">
        <v>29</v>
      </c>
      <c r="AD39" s="55"/>
    </row>
    <row r="40" spans="1:30" ht="39.950000000000003" customHeight="1">
      <c r="A40" s="81"/>
      <c r="B40" s="85"/>
      <c r="C40" s="49"/>
      <c r="D40" s="49"/>
      <c r="E40" s="50"/>
      <c r="F40" s="50"/>
      <c r="G40" s="44" t="str">
        <f>VLOOKUP(H40,PELIGROS!A$1:G$445,2,0)</f>
        <v>Atraco, golpiza, atentados y secuestrados</v>
      </c>
      <c r="H40" s="35" t="s">
        <v>51</v>
      </c>
      <c r="I40" s="35" t="s">
        <v>1205</v>
      </c>
      <c r="J40" s="44" t="str">
        <f>VLOOKUP(H40,PELIGROS!A$2:G$445,3,0)</f>
        <v>Estrés, golpes, Secuestros</v>
      </c>
      <c r="K40" s="36" t="s">
        <v>27</v>
      </c>
      <c r="L40" s="44" t="str">
        <f>VLOOKUP(H40,PELIGROS!A$2:G$445,4,0)</f>
        <v>Inspecciones planeadas e inspecciones no planeadas, procedimientos de programas de seguridad y salud en el trabajo</v>
      </c>
      <c r="M40" s="44" t="str">
        <f>VLOOKUP(H40,PELIGROS!A$2:G$445,5,0)</f>
        <v xml:space="preserve">Uniformes Corporativos, Chaquetas corporativas, Carnetización
</v>
      </c>
      <c r="N40" s="36">
        <v>2</v>
      </c>
      <c r="O40" s="37">
        <v>2</v>
      </c>
      <c r="P40" s="37">
        <v>10</v>
      </c>
      <c r="Q40" s="37">
        <f t="shared" si="0"/>
        <v>4</v>
      </c>
      <c r="R40" s="37">
        <f t="shared" si="1"/>
        <v>40</v>
      </c>
      <c r="S40" s="35" t="str">
        <f t="shared" si="2"/>
        <v>B-4</v>
      </c>
      <c r="T40" s="34" t="str">
        <f t="shared" si="3"/>
        <v>III</v>
      </c>
      <c r="U40" s="34" t="str">
        <f t="shared" si="4"/>
        <v>Mejorable</v>
      </c>
      <c r="V40" s="49"/>
      <c r="W40" s="44" t="str">
        <f>VLOOKUP(H40,PELIGROS!A$2:G$445,6,0)</f>
        <v>Secuestros</v>
      </c>
      <c r="X40" s="36" t="s">
        <v>29</v>
      </c>
      <c r="Y40" s="36" t="s">
        <v>29</v>
      </c>
      <c r="Z40" s="36" t="s">
        <v>29</v>
      </c>
      <c r="AA40" s="44" t="s">
        <v>1207</v>
      </c>
      <c r="AB40" s="44" t="str">
        <f>VLOOKUP(H40,PELIGROS!$A$2:$G$445,7,0)</f>
        <v>N/A</v>
      </c>
      <c r="AC40" s="36" t="s">
        <v>29</v>
      </c>
      <c r="AD40" s="55"/>
    </row>
    <row r="41" spans="1:30" ht="39.950000000000003" customHeight="1">
      <c r="A41" s="81"/>
      <c r="B41" s="85"/>
      <c r="C41" s="49"/>
      <c r="D41" s="49"/>
      <c r="E41" s="50"/>
      <c r="F41" s="50"/>
      <c r="G41" s="44" t="str">
        <f>VLOOKUP(H41,PELIGROS!A$1:G$445,2,0)</f>
        <v>SISMOS, INCENDIOS, INUNDACIONES, TERREMOTOS, VENDAVALES, DERRUMBE</v>
      </c>
      <c r="H41" s="35" t="s">
        <v>55</v>
      </c>
      <c r="I41" s="35" t="s">
        <v>1208</v>
      </c>
      <c r="J41" s="44" t="str">
        <f>VLOOKUP(H41,PELIGROS!A$2:G$445,3,0)</f>
        <v>SISMOS, INCENDIOS, INUNDACIONES, TERREMOTOS, VENDAVALES</v>
      </c>
      <c r="K41" s="36" t="s">
        <v>27</v>
      </c>
      <c r="L41" s="44" t="str">
        <f>VLOOKUP(H41,PELIGROS!A$2:G$445,4,0)</f>
        <v>Inspecciones planeadas e inspecciones no planeadas, procedimientos de programas de seguridad y salud en el trabajo</v>
      </c>
      <c r="M41" s="44" t="str">
        <f>VLOOKUP(H41,PELIGROS!A$2:G$445,5,0)</f>
        <v>BRIGADAS DE EMERGENCIAS</v>
      </c>
      <c r="N41" s="36">
        <v>2</v>
      </c>
      <c r="O41" s="37">
        <v>1</v>
      </c>
      <c r="P41" s="37">
        <v>100</v>
      </c>
      <c r="Q41" s="37">
        <f t="shared" si="0"/>
        <v>2</v>
      </c>
      <c r="R41" s="37">
        <f t="shared" si="1"/>
        <v>200</v>
      </c>
      <c r="S41" s="35" t="str">
        <f t="shared" si="2"/>
        <v>B-2</v>
      </c>
      <c r="T41" s="34" t="str">
        <f t="shared" si="3"/>
        <v>II</v>
      </c>
      <c r="U41" s="34" t="str">
        <f t="shared" si="4"/>
        <v>No Aceptable o Aceptable Con Control Especifico</v>
      </c>
      <c r="V41" s="49"/>
      <c r="W41" s="44" t="str">
        <f>VLOOKUP(H41,PELIGROS!A$2:G$445,6,0)</f>
        <v>MUERTE</v>
      </c>
      <c r="X41" s="36" t="s">
        <v>29</v>
      </c>
      <c r="Y41" s="36" t="s">
        <v>29</v>
      </c>
      <c r="Z41" s="36" t="s">
        <v>1209</v>
      </c>
      <c r="AA41" s="44" t="s">
        <v>1210</v>
      </c>
      <c r="AB41" s="44" t="str">
        <f>VLOOKUP(H41,PELIGROS!$A$2:$G$445,7,0)</f>
        <v>ENTRENAMIENTO DE LA BRIGADA; DIVULGACIÓN DE PLAN DE EMERGENCIA</v>
      </c>
      <c r="AC41" s="36" t="s">
        <v>1211</v>
      </c>
      <c r="AD41" s="55"/>
    </row>
    <row r="42" spans="1:30" ht="39.950000000000003" customHeight="1">
      <c r="A42" s="81"/>
      <c r="B42" s="85"/>
      <c r="C42" s="48" t="s">
        <v>1062</v>
      </c>
      <c r="D42" s="48" t="s">
        <v>1222</v>
      </c>
      <c r="E42" s="62" t="s">
        <v>998</v>
      </c>
      <c r="F42" s="62" t="s">
        <v>1197</v>
      </c>
      <c r="G42" s="45" t="str">
        <f>VLOOKUP(H42,PELIGROS!A$1:G$445,2,0)</f>
        <v>Virus</v>
      </c>
      <c r="H42" s="31" t="s">
        <v>108</v>
      </c>
      <c r="I42" s="31" t="s">
        <v>1198</v>
      </c>
      <c r="J42" s="45" t="str">
        <f>VLOOKUP(H42,PELIGROS!A$2:G$445,3,0)</f>
        <v>Infecciones Virales</v>
      </c>
      <c r="K42" s="32" t="s">
        <v>27</v>
      </c>
      <c r="L42" s="45" t="str">
        <f>VLOOKUP(H42,PELIGROS!A$2:G$445,4,0)</f>
        <v>N/A</v>
      </c>
      <c r="M42" s="45" t="str">
        <f>VLOOKUP(H42,PELIGROS!A$2:G$445,5,0)</f>
        <v>Vacunación</v>
      </c>
      <c r="N42" s="32">
        <v>2</v>
      </c>
      <c r="O42" s="33">
        <v>3</v>
      </c>
      <c r="P42" s="33">
        <v>10</v>
      </c>
      <c r="Q42" s="33">
        <f t="shared" si="0"/>
        <v>6</v>
      </c>
      <c r="R42" s="33">
        <f t="shared" si="1"/>
        <v>60</v>
      </c>
      <c r="S42" s="31" t="str">
        <f t="shared" si="2"/>
        <v>M-6</v>
      </c>
      <c r="T42" s="34" t="str">
        <f t="shared" si="3"/>
        <v>III</v>
      </c>
      <c r="U42" s="34" t="str">
        <f t="shared" si="4"/>
        <v>Mejorable</v>
      </c>
      <c r="V42" s="48">
        <v>3</v>
      </c>
      <c r="W42" s="45" t="str">
        <f>VLOOKUP(H42,PELIGROS!A$2:G$445,6,0)</f>
        <v xml:space="preserve">Enfermedades Infectocontagiosas
</v>
      </c>
      <c r="X42" s="32" t="s">
        <v>29</v>
      </c>
      <c r="Y42" s="32" t="s">
        <v>29</v>
      </c>
      <c r="Z42" s="32" t="s">
        <v>29</v>
      </c>
      <c r="AA42" s="45" t="s">
        <v>1199</v>
      </c>
      <c r="AB42" s="45" t="str">
        <f>VLOOKUP(H42,PELIGROS!$A$2:$G$445,7,0)</f>
        <v>Autocuidado</v>
      </c>
      <c r="AC42" s="32" t="s">
        <v>29</v>
      </c>
      <c r="AD42" s="54" t="s">
        <v>1217</v>
      </c>
    </row>
    <row r="43" spans="1:30" ht="39.950000000000003" customHeight="1">
      <c r="A43" s="81"/>
      <c r="B43" s="85"/>
      <c r="C43" s="48"/>
      <c r="D43" s="48"/>
      <c r="E43" s="62"/>
      <c r="F43" s="62"/>
      <c r="G43" s="45" t="str">
        <f>VLOOKUP(H43,PELIGROS!A$1:G$445,2,0)</f>
        <v>CONCENTRACIÓN EN ACTIVIDADES DE ALTO DESEMPEÑO MENTAL</v>
      </c>
      <c r="H43" s="31" t="s">
        <v>65</v>
      </c>
      <c r="I43" s="31" t="s">
        <v>1202</v>
      </c>
      <c r="J43" s="45" t="str">
        <f>VLOOKUP(H43,PELIGROS!A$2:G$445,3,0)</f>
        <v>ESTRÉS, CEFALEA, IRRITABILIDAD</v>
      </c>
      <c r="K43" s="32" t="s">
        <v>27</v>
      </c>
      <c r="L43" s="45" t="str">
        <f>VLOOKUP(H43,PELIGROS!A$2:G$445,4,0)</f>
        <v>N/A</v>
      </c>
      <c r="M43" s="45" t="str">
        <f>VLOOKUP(H43,PELIGROS!A$2:G$445,5,0)</f>
        <v>PVE PSICOSOCIAL</v>
      </c>
      <c r="N43" s="32">
        <v>2</v>
      </c>
      <c r="O43" s="33">
        <v>3</v>
      </c>
      <c r="P43" s="33">
        <v>10</v>
      </c>
      <c r="Q43" s="33">
        <f t="shared" si="0"/>
        <v>6</v>
      </c>
      <c r="R43" s="33">
        <f t="shared" si="1"/>
        <v>60</v>
      </c>
      <c r="S43" s="31" t="str">
        <f t="shared" si="2"/>
        <v>M-6</v>
      </c>
      <c r="T43" s="34" t="str">
        <f t="shared" si="3"/>
        <v>III</v>
      </c>
      <c r="U43" s="34" t="str">
        <f t="shared" si="4"/>
        <v>Mejorable</v>
      </c>
      <c r="V43" s="48"/>
      <c r="W43" s="45" t="str">
        <f>VLOOKUP(H43,PELIGROS!A$2:G$445,6,0)</f>
        <v>ESTRÉS</v>
      </c>
      <c r="X43" s="32" t="s">
        <v>29</v>
      </c>
      <c r="Y43" s="32" t="s">
        <v>29</v>
      </c>
      <c r="Z43" s="32" t="s">
        <v>29</v>
      </c>
      <c r="AA43" s="45" t="s">
        <v>1203</v>
      </c>
      <c r="AB43" s="45" t="str">
        <f>VLOOKUP(H43,PELIGROS!$A$2:$G$445,7,0)</f>
        <v>N/A</v>
      </c>
      <c r="AC43" s="32" t="s">
        <v>29</v>
      </c>
      <c r="AD43" s="54"/>
    </row>
    <row r="44" spans="1:30" ht="39.950000000000003" customHeight="1">
      <c r="A44" s="81"/>
      <c r="B44" s="85"/>
      <c r="C44" s="48"/>
      <c r="D44" s="48"/>
      <c r="E44" s="62"/>
      <c r="F44" s="62"/>
      <c r="G44" s="45" t="str">
        <f>VLOOKUP(H44,PELIGROS!A$1:G$445,2,0)</f>
        <v>Forzadas, Prolongadas</v>
      </c>
      <c r="H44" s="31" t="s">
        <v>37</v>
      </c>
      <c r="I44" s="31" t="s">
        <v>1204</v>
      </c>
      <c r="J44" s="45" t="str">
        <f>VLOOKUP(H44,PELIGROS!A$2:G$445,3,0)</f>
        <v xml:space="preserve">Lesiones osteomusculares, lesiones osteoarticulares
</v>
      </c>
      <c r="K44" s="32" t="s">
        <v>27</v>
      </c>
      <c r="L44" s="45" t="str">
        <f>VLOOKUP(H44,PELIGROS!A$2:G$445,4,0)</f>
        <v>Inspecciones planeadas e inspecciones no planeadas, procedimientos de programas de seguridad y salud en el trabajo</v>
      </c>
      <c r="M44" s="45" t="str">
        <f>VLOOKUP(H44,PELIGROS!A$2:G$445,5,0)</f>
        <v>PVE Biomecánico, programa pausas activas, exámenes periódicos, recomendaciones, control de posturas</v>
      </c>
      <c r="N44" s="32">
        <v>2</v>
      </c>
      <c r="O44" s="33">
        <v>3</v>
      </c>
      <c r="P44" s="33">
        <v>10</v>
      </c>
      <c r="Q44" s="33">
        <f t="shared" si="0"/>
        <v>6</v>
      </c>
      <c r="R44" s="33">
        <f t="shared" si="1"/>
        <v>60</v>
      </c>
      <c r="S44" s="31" t="str">
        <f t="shared" si="2"/>
        <v>M-6</v>
      </c>
      <c r="T44" s="34" t="str">
        <f t="shared" si="3"/>
        <v>III</v>
      </c>
      <c r="U44" s="34" t="str">
        <f t="shared" si="4"/>
        <v>Mejorable</v>
      </c>
      <c r="V44" s="48"/>
      <c r="W44" s="45" t="str">
        <f>VLOOKUP(H44,PELIGROS!A$2:G$445,6,0)</f>
        <v>Enfermedades Osteomusculares</v>
      </c>
      <c r="X44" s="32" t="s">
        <v>29</v>
      </c>
      <c r="Y44" s="32" t="s">
        <v>29</v>
      </c>
      <c r="Z44" s="32" t="s">
        <v>29</v>
      </c>
      <c r="AA44" s="45" t="s">
        <v>29</v>
      </c>
      <c r="AB44" s="45" t="str">
        <f>VLOOKUP(H44,PELIGROS!$A$2:$G$445,7,0)</f>
        <v>Prevención en lesiones osteomusculares, líderes de pausas activas</v>
      </c>
      <c r="AC44" s="32" t="s">
        <v>1218</v>
      </c>
      <c r="AD44" s="54"/>
    </row>
    <row r="45" spans="1:30" ht="39.950000000000003" customHeight="1">
      <c r="A45" s="81"/>
      <c r="B45" s="85"/>
      <c r="C45" s="48"/>
      <c r="D45" s="48"/>
      <c r="E45" s="62"/>
      <c r="F45" s="62"/>
      <c r="G45" s="45" t="str">
        <f>VLOOKUP(H45,PELIGROS!A$1:G$445,2,0)</f>
        <v>Atropellamiento, Envestir</v>
      </c>
      <c r="H45" s="31" t="s">
        <v>1071</v>
      </c>
      <c r="I45" s="31" t="s">
        <v>1205</v>
      </c>
      <c r="J45" s="45" t="str">
        <f>VLOOKUP(H45,PELIGROS!A$2:G$445,3,0)</f>
        <v>Lesiones, pérdidas materiales, muerte</v>
      </c>
      <c r="K45" s="32" t="s">
        <v>27</v>
      </c>
      <c r="L45" s="45" t="str">
        <f>VLOOKUP(H45,PELIGROS!A$2:G$445,4,0)</f>
        <v>Inspecciones planeadas e inspecciones no planeadas, procedimientos de programas de seguridad y salud en el trabajo</v>
      </c>
      <c r="M45" s="45" t="str">
        <f>VLOOKUP(H45,PELIGROS!A$2:G$445,5,0)</f>
        <v>Programa de seguridad vial, señalización</v>
      </c>
      <c r="N45" s="32">
        <v>2</v>
      </c>
      <c r="O45" s="33">
        <v>2</v>
      </c>
      <c r="P45" s="33">
        <v>10</v>
      </c>
      <c r="Q45" s="33">
        <f t="shared" si="0"/>
        <v>4</v>
      </c>
      <c r="R45" s="33">
        <f t="shared" si="1"/>
        <v>40</v>
      </c>
      <c r="S45" s="31" t="str">
        <f t="shared" si="2"/>
        <v>B-4</v>
      </c>
      <c r="T45" s="34" t="str">
        <f t="shared" si="3"/>
        <v>III</v>
      </c>
      <c r="U45" s="34" t="str">
        <f t="shared" si="4"/>
        <v>Mejorable</v>
      </c>
      <c r="V45" s="48"/>
      <c r="W45" s="45" t="str">
        <f>VLOOKUP(H45,PELIGROS!A$2:G$445,6,0)</f>
        <v>Muerte</v>
      </c>
      <c r="X45" s="32" t="s">
        <v>29</v>
      </c>
      <c r="Y45" s="32" t="s">
        <v>29</v>
      </c>
      <c r="Z45" s="32" t="s">
        <v>29</v>
      </c>
      <c r="AA45" s="45" t="s">
        <v>29</v>
      </c>
      <c r="AB45" s="45" t="str">
        <f>VLOOKUP(H45,PELIGROS!$A$2:$G$445,7,0)</f>
        <v>Seguridad vial y manejo defensivo, aseguramiento de áreas de trabajo</v>
      </c>
      <c r="AC45" s="32" t="s">
        <v>29</v>
      </c>
      <c r="AD45" s="54"/>
    </row>
    <row r="46" spans="1:30" ht="39.950000000000003" customHeight="1">
      <c r="A46" s="81"/>
      <c r="B46" s="85"/>
      <c r="C46" s="48"/>
      <c r="D46" s="48"/>
      <c r="E46" s="62"/>
      <c r="F46" s="62"/>
      <c r="G46" s="45" t="str">
        <f>VLOOKUP(H46,PELIGROS!A$1:G$445,2,0)</f>
        <v>Superficies de trabajo irregulares o deslizantes</v>
      </c>
      <c r="H46" s="31" t="s">
        <v>571</v>
      </c>
      <c r="I46" s="31" t="s">
        <v>1205</v>
      </c>
      <c r="J46" s="45" t="str">
        <f>VLOOKUP(H46,PELIGROS!A$2:G$445,3,0)</f>
        <v>Caídas del mismo nivel, fracturas, golpe con objetos, caídas de objetos, obstrucción de rutas de evacuación</v>
      </c>
      <c r="K46" s="32" t="s">
        <v>27</v>
      </c>
      <c r="L46" s="45" t="str">
        <f>VLOOKUP(H46,PELIGROS!A$2:G$445,4,0)</f>
        <v>N/A</v>
      </c>
      <c r="M46" s="45" t="str">
        <f>VLOOKUP(H46,PELIGROS!A$2:G$445,5,0)</f>
        <v>N/A</v>
      </c>
      <c r="N46" s="32">
        <v>2</v>
      </c>
      <c r="O46" s="33">
        <v>3</v>
      </c>
      <c r="P46" s="33">
        <v>10</v>
      </c>
      <c r="Q46" s="33">
        <f t="shared" si="0"/>
        <v>6</v>
      </c>
      <c r="R46" s="33">
        <f t="shared" si="1"/>
        <v>60</v>
      </c>
      <c r="S46" s="31" t="str">
        <f t="shared" si="2"/>
        <v>M-6</v>
      </c>
      <c r="T46" s="34" t="str">
        <f t="shared" si="3"/>
        <v>III</v>
      </c>
      <c r="U46" s="34" t="str">
        <f t="shared" si="4"/>
        <v>Mejorable</v>
      </c>
      <c r="V46" s="48"/>
      <c r="W46" s="45" t="str">
        <f>VLOOKUP(H46,PELIGROS!A$2:G$445,6,0)</f>
        <v>Caídas de distinto nivel</v>
      </c>
      <c r="X46" s="32" t="s">
        <v>29</v>
      </c>
      <c r="Y46" s="32" t="s">
        <v>29</v>
      </c>
      <c r="Z46" s="32" t="s">
        <v>1206</v>
      </c>
      <c r="AA46" s="45" t="s">
        <v>1219</v>
      </c>
      <c r="AB46" s="45" t="str">
        <f>VLOOKUP(H46,PELIGROS!$A$2:$G$445,7,0)</f>
        <v>Pautas Básicas en orden y aseo en el lugar de trabajo, actos y condiciones inseguras</v>
      </c>
      <c r="AC46" s="32" t="s">
        <v>29</v>
      </c>
      <c r="AD46" s="54"/>
    </row>
    <row r="47" spans="1:30" ht="39.950000000000003" customHeight="1">
      <c r="A47" s="81"/>
      <c r="B47" s="85"/>
      <c r="C47" s="48"/>
      <c r="D47" s="48"/>
      <c r="E47" s="62"/>
      <c r="F47" s="62"/>
      <c r="G47" s="45" t="str">
        <f>VLOOKUP(H47,PELIGROS!A$1:G$445,2,0)</f>
        <v>Atraco, golpiza, atentados y secuestrados</v>
      </c>
      <c r="H47" s="31" t="s">
        <v>51</v>
      </c>
      <c r="I47" s="31" t="s">
        <v>1205</v>
      </c>
      <c r="J47" s="45" t="str">
        <f>VLOOKUP(H47,PELIGROS!A$2:G$445,3,0)</f>
        <v>Estrés, golpes, Secuestros</v>
      </c>
      <c r="K47" s="32" t="s">
        <v>27</v>
      </c>
      <c r="L47" s="45" t="str">
        <f>VLOOKUP(H47,PELIGROS!A$2:G$445,4,0)</f>
        <v>Inspecciones planeadas e inspecciones no planeadas, procedimientos de programas de seguridad y salud en el trabajo</v>
      </c>
      <c r="M47" s="45" t="str">
        <f>VLOOKUP(H47,PELIGROS!A$2:G$445,5,0)</f>
        <v xml:space="preserve">Uniformes Corporativos, Chaquetas corporativas, Carnetización
</v>
      </c>
      <c r="N47" s="32">
        <v>2</v>
      </c>
      <c r="O47" s="33">
        <v>2</v>
      </c>
      <c r="P47" s="33">
        <v>10</v>
      </c>
      <c r="Q47" s="33">
        <f t="shared" si="0"/>
        <v>4</v>
      </c>
      <c r="R47" s="33">
        <f t="shared" si="1"/>
        <v>40</v>
      </c>
      <c r="S47" s="31" t="str">
        <f t="shared" si="2"/>
        <v>B-4</v>
      </c>
      <c r="T47" s="34" t="str">
        <f t="shared" si="3"/>
        <v>III</v>
      </c>
      <c r="U47" s="34" t="str">
        <f t="shared" si="4"/>
        <v>Mejorable</v>
      </c>
      <c r="V47" s="48"/>
      <c r="W47" s="45" t="str">
        <f>VLOOKUP(H47,PELIGROS!A$2:G$445,6,0)</f>
        <v>Secuestros</v>
      </c>
      <c r="X47" s="32" t="s">
        <v>29</v>
      </c>
      <c r="Y47" s="32" t="s">
        <v>29</v>
      </c>
      <c r="Z47" s="32" t="s">
        <v>29</v>
      </c>
      <c r="AA47" s="45" t="s">
        <v>1207</v>
      </c>
      <c r="AB47" s="45" t="str">
        <f>VLOOKUP(H47,PELIGROS!$A$2:$G$445,7,0)</f>
        <v>N/A</v>
      </c>
      <c r="AC47" s="32" t="s">
        <v>29</v>
      </c>
      <c r="AD47" s="54"/>
    </row>
    <row r="48" spans="1:30" ht="39.950000000000003" customHeight="1">
      <c r="A48" s="81"/>
      <c r="B48" s="85"/>
      <c r="C48" s="48"/>
      <c r="D48" s="48"/>
      <c r="E48" s="62"/>
      <c r="F48" s="62"/>
      <c r="G48" s="45" t="str">
        <f>VLOOKUP(H48,PELIGROS!A$1:G$445,2,0)</f>
        <v>SISMOS, INCENDIOS, INUNDACIONES, TERREMOTOS, VENDAVALES, DERRUMBE</v>
      </c>
      <c r="H48" s="31" t="s">
        <v>55</v>
      </c>
      <c r="I48" s="31" t="s">
        <v>1208</v>
      </c>
      <c r="J48" s="45" t="str">
        <f>VLOOKUP(H48,PELIGROS!A$2:G$445,3,0)</f>
        <v>SISMOS, INCENDIOS, INUNDACIONES, TERREMOTOS, VENDAVALES</v>
      </c>
      <c r="K48" s="32" t="s">
        <v>27</v>
      </c>
      <c r="L48" s="45" t="str">
        <f>VLOOKUP(H48,PELIGROS!A$2:G$445,4,0)</f>
        <v>Inspecciones planeadas e inspecciones no planeadas, procedimientos de programas de seguridad y salud en el trabajo</v>
      </c>
      <c r="M48" s="45" t="str">
        <f>VLOOKUP(H48,PELIGROS!A$2:G$445,5,0)</f>
        <v>BRIGADAS DE EMERGENCIAS</v>
      </c>
      <c r="N48" s="32">
        <v>2</v>
      </c>
      <c r="O48" s="33">
        <v>1</v>
      </c>
      <c r="P48" s="33">
        <v>100</v>
      </c>
      <c r="Q48" s="33">
        <f t="shared" si="0"/>
        <v>2</v>
      </c>
      <c r="R48" s="33">
        <f t="shared" si="1"/>
        <v>200</v>
      </c>
      <c r="S48" s="31" t="str">
        <f t="shared" si="2"/>
        <v>B-2</v>
      </c>
      <c r="T48" s="34" t="str">
        <f t="shared" si="3"/>
        <v>II</v>
      </c>
      <c r="U48" s="34" t="str">
        <f t="shared" si="4"/>
        <v>No Aceptable o Aceptable Con Control Especifico</v>
      </c>
      <c r="V48" s="48"/>
      <c r="W48" s="45" t="str">
        <f>VLOOKUP(H48,PELIGROS!A$2:G$445,6,0)</f>
        <v>MUERTE</v>
      </c>
      <c r="X48" s="32" t="s">
        <v>29</v>
      </c>
      <c r="Y48" s="32" t="s">
        <v>29</v>
      </c>
      <c r="Z48" s="32" t="s">
        <v>1209</v>
      </c>
      <c r="AA48" s="45" t="s">
        <v>1210</v>
      </c>
      <c r="AB48" s="45" t="str">
        <f>VLOOKUP(H48,PELIGROS!$A$2:$G$445,7,0)</f>
        <v>ENTRENAMIENTO DE LA BRIGADA; DIVULGACIÓN DE PLAN DE EMERGENCIA</v>
      </c>
      <c r="AC48" s="32" t="s">
        <v>1211</v>
      </c>
      <c r="AD48" s="54"/>
    </row>
    <row r="49" spans="1:30" ht="39.950000000000003" customHeight="1">
      <c r="A49" s="81"/>
      <c r="B49" s="85"/>
      <c r="C49" s="49" t="s">
        <v>1229</v>
      </c>
      <c r="D49" s="49" t="s">
        <v>1230</v>
      </c>
      <c r="E49" s="50" t="s">
        <v>1025</v>
      </c>
      <c r="F49" s="50" t="s">
        <v>1197</v>
      </c>
      <c r="G49" s="44" t="str">
        <f>VLOOKUP(H49,PELIGROS!A$1:G$445,2,0)</f>
        <v>Virus</v>
      </c>
      <c r="H49" s="35" t="s">
        <v>108</v>
      </c>
      <c r="I49" s="35" t="s">
        <v>1198</v>
      </c>
      <c r="J49" s="44" t="str">
        <f>VLOOKUP(H49,PELIGROS!A$2:G$445,3,0)</f>
        <v>Infecciones Virales</v>
      </c>
      <c r="K49" s="36" t="s">
        <v>27</v>
      </c>
      <c r="L49" s="44" t="str">
        <f>VLOOKUP(H49,PELIGROS!A$2:G$445,4,0)</f>
        <v>N/A</v>
      </c>
      <c r="M49" s="44" t="str">
        <f>VLOOKUP(H49,PELIGROS!A$2:G$445,5,0)</f>
        <v>Vacunación</v>
      </c>
      <c r="N49" s="36">
        <v>2</v>
      </c>
      <c r="O49" s="37">
        <v>3</v>
      </c>
      <c r="P49" s="37">
        <v>10</v>
      </c>
      <c r="Q49" s="37">
        <f t="shared" ref="Q49:Q56" si="10">N49*O49</f>
        <v>6</v>
      </c>
      <c r="R49" s="37">
        <f t="shared" ref="R49:R56" si="11">P49*Q49</f>
        <v>60</v>
      </c>
      <c r="S49" s="35" t="str">
        <f t="shared" ref="S49:S56" si="12">IF(Q49=40,"MA-40",IF(Q49=30,"MA-30",IF(Q49=20,"A-20",IF(Q49=10,"A-10",IF(Q49=24,"MA-24",IF(Q49=18,"A-18",IF(Q49=12,"A-12",IF(Q49=6,"M-6",IF(Q49=8,"M-8",IF(Q49=6,"M-6",IF(Q49=4,"B-4",IF(Q49=2,"B-2",))))))))))))</f>
        <v>M-6</v>
      </c>
      <c r="T49" s="38" t="str">
        <f t="shared" ref="T49:T56" si="13">IF(R49&lt;=20,"IV",IF(R49&lt;=120,"III",IF(R49&lt;=500,"II",IF(R49&lt;=4000,"I"))))</f>
        <v>III</v>
      </c>
      <c r="U49" s="38" t="str">
        <f t="shared" ref="U49:U56" si="14">IF(T49=0,"",IF(T49="IV","Aceptable",IF(T49="III","Mejorable",IF(T49="II","No Aceptable o Aceptable Con Control Especifico",IF(T49="I","No Aceptable","")))))</f>
        <v>Mejorable</v>
      </c>
      <c r="V49" s="49">
        <v>1</v>
      </c>
      <c r="W49" s="44" t="str">
        <f>VLOOKUP(H49,PELIGROS!A$2:G$445,6,0)</f>
        <v xml:space="preserve">Enfermedades Infectocontagiosas
</v>
      </c>
      <c r="X49" s="36" t="s">
        <v>29</v>
      </c>
      <c r="Y49" s="36" t="s">
        <v>29</v>
      </c>
      <c r="Z49" s="36" t="s">
        <v>29</v>
      </c>
      <c r="AA49" s="44" t="s">
        <v>1199</v>
      </c>
      <c r="AB49" s="44" t="str">
        <f>VLOOKUP(H49,PELIGROS!$A$2:$G$445,7,0)</f>
        <v>Autocuidado</v>
      </c>
      <c r="AC49" s="36" t="s">
        <v>29</v>
      </c>
      <c r="AD49" s="55" t="s">
        <v>1217</v>
      </c>
    </row>
    <row r="50" spans="1:30" ht="39.950000000000003" customHeight="1">
      <c r="A50" s="81"/>
      <c r="B50" s="85"/>
      <c r="C50" s="49"/>
      <c r="D50" s="49"/>
      <c r="E50" s="50"/>
      <c r="F50" s="50"/>
      <c r="G50" s="44" t="str">
        <f>VLOOKUP(H50,PELIGROS!A$1:G$445,2,0)</f>
        <v>CONCENTRACIÓN EN ACTIVIDADES DE ALTO DESEMPEÑO MENTAL</v>
      </c>
      <c r="H50" s="35" t="s">
        <v>65</v>
      </c>
      <c r="I50" s="35" t="s">
        <v>1202</v>
      </c>
      <c r="J50" s="44" t="str">
        <f>VLOOKUP(H50,PELIGROS!A$2:G$445,3,0)</f>
        <v>ESTRÉS, CEFALEA, IRRITABILIDAD</v>
      </c>
      <c r="K50" s="36" t="s">
        <v>27</v>
      </c>
      <c r="L50" s="44" t="str">
        <f>VLOOKUP(H50,PELIGROS!A$2:G$445,4,0)</f>
        <v>N/A</v>
      </c>
      <c r="M50" s="44" t="str">
        <f>VLOOKUP(H50,PELIGROS!A$2:G$445,5,0)</f>
        <v>PVE PSICOSOCIAL</v>
      </c>
      <c r="N50" s="36">
        <v>2</v>
      </c>
      <c r="O50" s="37">
        <v>3</v>
      </c>
      <c r="P50" s="37">
        <v>10</v>
      </c>
      <c r="Q50" s="37">
        <f t="shared" si="10"/>
        <v>6</v>
      </c>
      <c r="R50" s="37">
        <f t="shared" si="11"/>
        <v>60</v>
      </c>
      <c r="S50" s="35" t="str">
        <f t="shared" si="12"/>
        <v>M-6</v>
      </c>
      <c r="T50" s="38" t="str">
        <f t="shared" si="13"/>
        <v>III</v>
      </c>
      <c r="U50" s="38" t="str">
        <f t="shared" si="14"/>
        <v>Mejorable</v>
      </c>
      <c r="V50" s="49"/>
      <c r="W50" s="44" t="str">
        <f>VLOOKUP(H50,PELIGROS!A$2:G$445,6,0)</f>
        <v>ESTRÉS</v>
      </c>
      <c r="X50" s="36" t="s">
        <v>29</v>
      </c>
      <c r="Y50" s="36" t="s">
        <v>29</v>
      </c>
      <c r="Z50" s="36" t="s">
        <v>29</v>
      </c>
      <c r="AA50" s="44" t="s">
        <v>1203</v>
      </c>
      <c r="AB50" s="44" t="str">
        <f>VLOOKUP(H50,PELIGROS!$A$2:$G$445,7,0)</f>
        <v>N/A</v>
      </c>
      <c r="AC50" s="36" t="s">
        <v>29</v>
      </c>
      <c r="AD50" s="55"/>
    </row>
    <row r="51" spans="1:30" ht="39.950000000000003" customHeight="1">
      <c r="A51" s="81"/>
      <c r="B51" s="85"/>
      <c r="C51" s="49"/>
      <c r="D51" s="49"/>
      <c r="E51" s="50"/>
      <c r="F51" s="50"/>
      <c r="G51" s="44" t="str">
        <f>VLOOKUP(H51,PELIGROS!A$1:G$445,2,0)</f>
        <v>Forzadas, Prolongadas</v>
      </c>
      <c r="H51" s="35" t="s">
        <v>37</v>
      </c>
      <c r="I51" s="35" t="s">
        <v>1204</v>
      </c>
      <c r="J51" s="44" t="str">
        <f>VLOOKUP(H51,PELIGROS!A$2:G$445,3,0)</f>
        <v xml:space="preserve">Lesiones osteomusculares, lesiones osteoarticulares
</v>
      </c>
      <c r="K51" s="36" t="s">
        <v>27</v>
      </c>
      <c r="L51" s="44" t="str">
        <f>VLOOKUP(H51,PELIGROS!A$2:G$445,4,0)</f>
        <v>Inspecciones planeadas e inspecciones no planeadas, procedimientos de programas de seguridad y salud en el trabajo</v>
      </c>
      <c r="M51" s="44" t="str">
        <f>VLOOKUP(H51,PELIGROS!A$2:G$445,5,0)</f>
        <v>PVE Biomecánico, programa pausas activas, exámenes periódicos, recomendaciones, control de posturas</v>
      </c>
      <c r="N51" s="36">
        <v>2</v>
      </c>
      <c r="O51" s="37">
        <v>3</v>
      </c>
      <c r="P51" s="37">
        <v>10</v>
      </c>
      <c r="Q51" s="37">
        <f t="shared" si="10"/>
        <v>6</v>
      </c>
      <c r="R51" s="37">
        <f t="shared" si="11"/>
        <v>60</v>
      </c>
      <c r="S51" s="35" t="str">
        <f t="shared" si="12"/>
        <v>M-6</v>
      </c>
      <c r="T51" s="38" t="str">
        <f t="shared" si="13"/>
        <v>III</v>
      </c>
      <c r="U51" s="38" t="str">
        <f t="shared" si="14"/>
        <v>Mejorable</v>
      </c>
      <c r="V51" s="49"/>
      <c r="W51" s="44" t="str">
        <f>VLOOKUP(H51,PELIGROS!A$2:G$445,6,0)</f>
        <v>Enfermedades Osteomusculares</v>
      </c>
      <c r="X51" s="36" t="s">
        <v>29</v>
      </c>
      <c r="Y51" s="36" t="s">
        <v>29</v>
      </c>
      <c r="Z51" s="36" t="s">
        <v>29</v>
      </c>
      <c r="AA51" s="44" t="s">
        <v>29</v>
      </c>
      <c r="AB51" s="44" t="str">
        <f>VLOOKUP(H51,PELIGROS!$A$2:$G$445,7,0)</f>
        <v>Prevención en lesiones osteomusculares, líderes de pausas activas</v>
      </c>
      <c r="AC51" s="36" t="s">
        <v>1218</v>
      </c>
      <c r="AD51" s="55"/>
    </row>
    <row r="52" spans="1:30" ht="39.950000000000003" customHeight="1">
      <c r="A52" s="81"/>
      <c r="B52" s="85"/>
      <c r="C52" s="49"/>
      <c r="D52" s="49"/>
      <c r="E52" s="50"/>
      <c r="F52" s="50"/>
      <c r="G52" s="44" t="str">
        <f>VLOOKUP(H52,PELIGROS!A$1:G$445,2,0)</f>
        <v>Atropellamiento, Envestir</v>
      </c>
      <c r="H52" s="35" t="s">
        <v>1071</v>
      </c>
      <c r="I52" s="35" t="s">
        <v>1205</v>
      </c>
      <c r="J52" s="44" t="str">
        <f>VLOOKUP(H52,PELIGROS!A$2:G$445,3,0)</f>
        <v>Lesiones, pérdidas materiales, muerte</v>
      </c>
      <c r="K52" s="36" t="s">
        <v>27</v>
      </c>
      <c r="L52" s="44" t="str">
        <f>VLOOKUP(H52,PELIGROS!A$2:G$445,4,0)</f>
        <v>Inspecciones planeadas e inspecciones no planeadas, procedimientos de programas de seguridad y salud en el trabajo</v>
      </c>
      <c r="M52" s="44" t="str">
        <f>VLOOKUP(H52,PELIGROS!A$2:G$445,5,0)</f>
        <v>Programa de seguridad vial, señalización</v>
      </c>
      <c r="N52" s="36">
        <v>2</v>
      </c>
      <c r="O52" s="37">
        <v>1</v>
      </c>
      <c r="P52" s="37">
        <v>10</v>
      </c>
      <c r="Q52" s="37">
        <f t="shared" si="10"/>
        <v>2</v>
      </c>
      <c r="R52" s="37">
        <f t="shared" si="11"/>
        <v>20</v>
      </c>
      <c r="S52" s="35" t="str">
        <f t="shared" si="12"/>
        <v>B-2</v>
      </c>
      <c r="T52" s="38" t="str">
        <f t="shared" si="13"/>
        <v>IV</v>
      </c>
      <c r="U52" s="38" t="str">
        <f t="shared" si="14"/>
        <v>Aceptable</v>
      </c>
      <c r="V52" s="49"/>
      <c r="W52" s="44" t="str">
        <f>VLOOKUP(H52,PELIGROS!A$2:G$445,6,0)</f>
        <v>Muerte</v>
      </c>
      <c r="X52" s="36" t="s">
        <v>29</v>
      </c>
      <c r="Y52" s="36" t="s">
        <v>29</v>
      </c>
      <c r="Z52" s="36" t="s">
        <v>29</v>
      </c>
      <c r="AA52" s="44" t="s">
        <v>29</v>
      </c>
      <c r="AB52" s="44" t="str">
        <f>VLOOKUP(H52,PELIGROS!$A$2:$G$445,7,0)</f>
        <v>Seguridad vial y manejo defensivo, aseguramiento de áreas de trabajo</v>
      </c>
      <c r="AC52" s="36" t="s">
        <v>29</v>
      </c>
      <c r="AD52" s="55"/>
    </row>
    <row r="53" spans="1:30" ht="39.950000000000003" customHeight="1">
      <c r="A53" s="81"/>
      <c r="B53" s="85"/>
      <c r="C53" s="49"/>
      <c r="D53" s="49"/>
      <c r="E53" s="50"/>
      <c r="F53" s="50"/>
      <c r="G53" s="44" t="str">
        <f>VLOOKUP(H53,PELIGROS!A$1:G$445,2,0)</f>
        <v>Superficies de trabajo irregulares o deslizantes</v>
      </c>
      <c r="H53" s="35" t="s">
        <v>571</v>
      </c>
      <c r="I53" s="35" t="s">
        <v>1205</v>
      </c>
      <c r="J53" s="44" t="str">
        <f>VLOOKUP(H53,PELIGROS!A$2:G$445,3,0)</f>
        <v>Caídas del mismo nivel, fracturas, golpe con objetos, caídas de objetos, obstrucción de rutas de evacuación</v>
      </c>
      <c r="K53" s="36" t="s">
        <v>27</v>
      </c>
      <c r="L53" s="44" t="str">
        <f>VLOOKUP(H53,PELIGROS!A$2:G$445,4,0)</f>
        <v>N/A</v>
      </c>
      <c r="M53" s="44" t="str">
        <f>VLOOKUP(H53,PELIGROS!A$2:G$445,5,0)</f>
        <v>N/A</v>
      </c>
      <c r="N53" s="36">
        <v>2</v>
      </c>
      <c r="O53" s="37">
        <v>3</v>
      </c>
      <c r="P53" s="37">
        <v>10</v>
      </c>
      <c r="Q53" s="37">
        <f t="shared" si="10"/>
        <v>6</v>
      </c>
      <c r="R53" s="37">
        <f t="shared" si="11"/>
        <v>60</v>
      </c>
      <c r="S53" s="35" t="str">
        <f t="shared" si="12"/>
        <v>M-6</v>
      </c>
      <c r="T53" s="38" t="str">
        <f t="shared" si="13"/>
        <v>III</v>
      </c>
      <c r="U53" s="38" t="str">
        <f t="shared" si="14"/>
        <v>Mejorable</v>
      </c>
      <c r="V53" s="49"/>
      <c r="W53" s="44" t="str">
        <f>VLOOKUP(H53,PELIGROS!A$2:G$445,6,0)</f>
        <v>Caídas de distinto nivel</v>
      </c>
      <c r="X53" s="36" t="s">
        <v>29</v>
      </c>
      <c r="Y53" s="36" t="s">
        <v>29</v>
      </c>
      <c r="Z53" s="36" t="s">
        <v>1206</v>
      </c>
      <c r="AA53" s="44" t="s">
        <v>1219</v>
      </c>
      <c r="AB53" s="44" t="str">
        <f>VLOOKUP(H53,PELIGROS!$A$2:$G$445,7,0)</f>
        <v>Pautas Básicas en orden y aseo en el lugar de trabajo, actos y condiciones inseguras</v>
      </c>
      <c r="AC53" s="36" t="s">
        <v>29</v>
      </c>
      <c r="AD53" s="55"/>
    </row>
    <row r="54" spans="1:30" ht="39.950000000000003" customHeight="1">
      <c r="A54" s="81"/>
      <c r="B54" s="85"/>
      <c r="C54" s="49"/>
      <c r="D54" s="49"/>
      <c r="E54" s="50"/>
      <c r="F54" s="50"/>
      <c r="G54" s="44" t="str">
        <f>VLOOKUP(H54,PELIGROS!A$1:G$445,2,0)</f>
        <v>Atraco, golpiza, atentados y secuestrados</v>
      </c>
      <c r="H54" s="35" t="s">
        <v>51</v>
      </c>
      <c r="I54" s="35" t="s">
        <v>1205</v>
      </c>
      <c r="J54" s="44" t="str">
        <f>VLOOKUP(H54,PELIGROS!A$2:G$445,3,0)</f>
        <v>Estrés, golpes, Secuestros</v>
      </c>
      <c r="K54" s="36" t="s">
        <v>27</v>
      </c>
      <c r="L54" s="44" t="str">
        <f>VLOOKUP(H54,PELIGROS!A$2:G$445,4,0)</f>
        <v>Inspecciones planeadas e inspecciones no planeadas, procedimientos de programas de seguridad y salud en el trabajo</v>
      </c>
      <c r="M54" s="44" t="str">
        <f>VLOOKUP(H54,PELIGROS!A$2:G$445,5,0)</f>
        <v xml:space="preserve">Uniformes Corporativos, Chaquetas corporativas, Carnetización
</v>
      </c>
      <c r="N54" s="36">
        <v>2</v>
      </c>
      <c r="O54" s="37">
        <v>2</v>
      </c>
      <c r="P54" s="37">
        <v>10</v>
      </c>
      <c r="Q54" s="37">
        <f t="shared" si="10"/>
        <v>4</v>
      </c>
      <c r="R54" s="37">
        <f t="shared" si="11"/>
        <v>40</v>
      </c>
      <c r="S54" s="35" t="str">
        <f t="shared" si="12"/>
        <v>B-4</v>
      </c>
      <c r="T54" s="38" t="str">
        <f t="shared" si="13"/>
        <v>III</v>
      </c>
      <c r="U54" s="38" t="str">
        <f t="shared" si="14"/>
        <v>Mejorable</v>
      </c>
      <c r="V54" s="49"/>
      <c r="W54" s="44" t="str">
        <f>VLOOKUP(H54,PELIGROS!A$2:G$445,6,0)</f>
        <v>Secuestros</v>
      </c>
      <c r="X54" s="36" t="s">
        <v>29</v>
      </c>
      <c r="Y54" s="36" t="s">
        <v>29</v>
      </c>
      <c r="Z54" s="36" t="s">
        <v>29</v>
      </c>
      <c r="AA54" s="44" t="s">
        <v>1207</v>
      </c>
      <c r="AB54" s="44" t="str">
        <f>VLOOKUP(H54,PELIGROS!$A$2:$G$445,7,0)</f>
        <v>N/A</v>
      </c>
      <c r="AC54" s="36" t="s">
        <v>29</v>
      </c>
      <c r="AD54" s="55"/>
    </row>
    <row r="55" spans="1:30" ht="39.950000000000003" customHeight="1">
      <c r="A55" s="82"/>
      <c r="B55" s="86"/>
      <c r="C55" s="59"/>
      <c r="D55" s="59"/>
      <c r="E55" s="61"/>
      <c r="F55" s="61"/>
      <c r="G55" s="44" t="str">
        <f>VLOOKUP(H55,PELIGROS!A$1:G$445,2,0)</f>
        <v>MANTENIMIENTO DE PUENTE GRUAS, LIMPIEZA DE CANALES, MANTENIMIENTO DE INSTALACIONES LOCATIVAS, MANTENIMIENTO Y REPARACIÓN DE POZOS</v>
      </c>
      <c r="H55" s="35" t="s">
        <v>593</v>
      </c>
      <c r="I55" s="35" t="s">
        <v>1205</v>
      </c>
      <c r="J55" s="44" t="str">
        <f>VLOOKUP(H55,PELIGROS!A$2:G$445,3,0)</f>
        <v>LESIONES, FRACTURAS, MUERTE</v>
      </c>
      <c r="K55" s="36" t="s">
        <v>27</v>
      </c>
      <c r="L55" s="44" t="str">
        <f>VLOOKUP(H55,PELIGROS!A$2:G$445,4,0)</f>
        <v>Inspecciones planeadas e inspecciones no planeadas, procedimientos de programas de seguridad y salud en el trabajo</v>
      </c>
      <c r="M55" s="44" t="str">
        <f>VLOOKUP(H55,PELIGROS!A$2:G$445,5,0)</f>
        <v>EPP</v>
      </c>
      <c r="N55" s="36">
        <v>2</v>
      </c>
      <c r="O55" s="37">
        <v>1</v>
      </c>
      <c r="P55" s="37">
        <v>60</v>
      </c>
      <c r="Q55" s="37">
        <f t="shared" si="10"/>
        <v>2</v>
      </c>
      <c r="R55" s="37">
        <f t="shared" si="11"/>
        <v>120</v>
      </c>
      <c r="S55" s="35" t="str">
        <f t="shared" si="12"/>
        <v>B-2</v>
      </c>
      <c r="T55" s="38" t="str">
        <f t="shared" si="13"/>
        <v>III</v>
      </c>
      <c r="U55" s="38" t="str">
        <f t="shared" si="14"/>
        <v>Mejorable</v>
      </c>
      <c r="V55" s="59"/>
      <c r="W55" s="44" t="str">
        <f>VLOOKUP(H55,PELIGROS!A$2:G$445,6,0)</f>
        <v>MUERTE</v>
      </c>
      <c r="X55" s="36" t="s">
        <v>29</v>
      </c>
      <c r="Y55" s="36" t="s">
        <v>29</v>
      </c>
      <c r="Z55" s="36" t="s">
        <v>29</v>
      </c>
      <c r="AA55" s="44" t="s">
        <v>1246</v>
      </c>
      <c r="AB55" s="44" t="str">
        <f>VLOOKUP(H55,PELIGROS!$A$2:$G$445,7,0)</f>
        <v>CERTIFICACIÓN Y/O ENTRENAMIENTO EN TRABAJO SEGURO EN ALTURAS; DILGENCIAMIENTO DE PERMISO DE TRABAJO; USO Y MANEJO ADECUADO DE E.P.P.; ARME Y DESARME DE ANDAMIOS</v>
      </c>
      <c r="AC55" s="36" t="s">
        <v>1248</v>
      </c>
      <c r="AD55" s="60"/>
    </row>
    <row r="56" spans="1:30" ht="39.950000000000003" customHeight="1">
      <c r="A56" s="81"/>
      <c r="B56" s="85"/>
      <c r="C56" s="49"/>
      <c r="D56" s="49"/>
      <c r="E56" s="50"/>
      <c r="F56" s="50"/>
      <c r="G56" s="44" t="str">
        <f>VLOOKUP(H56,PELIGROS!A$1:G$445,2,0)</f>
        <v>SISMOS, INCENDIOS, INUNDACIONES, TERREMOTOS, VENDAVALES, DERRUMBE</v>
      </c>
      <c r="H56" s="35" t="s">
        <v>55</v>
      </c>
      <c r="I56" s="35" t="s">
        <v>1208</v>
      </c>
      <c r="J56" s="44" t="str">
        <f>VLOOKUP(H56,PELIGROS!A$2:G$445,3,0)</f>
        <v>SISMOS, INCENDIOS, INUNDACIONES, TERREMOTOS, VENDAVALES</v>
      </c>
      <c r="K56" s="36" t="s">
        <v>27</v>
      </c>
      <c r="L56" s="44" t="str">
        <f>VLOOKUP(H56,PELIGROS!A$2:G$445,4,0)</f>
        <v>Inspecciones planeadas e inspecciones no planeadas, procedimientos de programas de seguridad y salud en el trabajo</v>
      </c>
      <c r="M56" s="44" t="str">
        <f>VLOOKUP(H56,PELIGROS!A$2:G$445,5,0)</f>
        <v>BRIGADAS DE EMERGENCIAS</v>
      </c>
      <c r="N56" s="36">
        <v>2</v>
      </c>
      <c r="O56" s="37">
        <v>1</v>
      </c>
      <c r="P56" s="37">
        <v>100</v>
      </c>
      <c r="Q56" s="37">
        <f t="shared" si="10"/>
        <v>2</v>
      </c>
      <c r="R56" s="37">
        <f t="shared" si="11"/>
        <v>200</v>
      </c>
      <c r="S56" s="35" t="str">
        <f t="shared" si="12"/>
        <v>B-2</v>
      </c>
      <c r="T56" s="38" t="str">
        <f t="shared" si="13"/>
        <v>II</v>
      </c>
      <c r="U56" s="38" t="str">
        <f t="shared" si="14"/>
        <v>No Aceptable o Aceptable Con Control Especifico</v>
      </c>
      <c r="V56" s="49"/>
      <c r="W56" s="44" t="str">
        <f>VLOOKUP(H56,PELIGROS!A$2:G$445,6,0)</f>
        <v>MUERTE</v>
      </c>
      <c r="X56" s="36" t="s">
        <v>29</v>
      </c>
      <c r="Y56" s="36" t="s">
        <v>29</v>
      </c>
      <c r="Z56" s="36" t="s">
        <v>1209</v>
      </c>
      <c r="AA56" s="44" t="s">
        <v>1210</v>
      </c>
      <c r="AB56" s="44" t="str">
        <f>VLOOKUP(H56,PELIGROS!$A$2:$G$445,7,0)</f>
        <v>ENTRENAMIENTO DE LA BRIGADA; DIVULGACIÓN DE PLAN DE EMERGENCIA</v>
      </c>
      <c r="AC56" s="36" t="s">
        <v>1211</v>
      </c>
      <c r="AD56" s="55"/>
    </row>
    <row r="57" spans="1:30" ht="39.950000000000003" customHeight="1">
      <c r="A57" s="81"/>
      <c r="B57" s="85"/>
      <c r="C57" s="48" t="s">
        <v>1223</v>
      </c>
      <c r="D57" s="48" t="s">
        <v>1224</v>
      </c>
      <c r="E57" s="62" t="s">
        <v>1021</v>
      </c>
      <c r="F57" s="62" t="s">
        <v>1197</v>
      </c>
      <c r="G57" s="45" t="str">
        <f>VLOOKUP(H57,PELIGROS!A$1:G$445,2,0)</f>
        <v>Virus</v>
      </c>
      <c r="H57" s="31" t="s">
        <v>108</v>
      </c>
      <c r="I57" s="31" t="s">
        <v>1198</v>
      </c>
      <c r="J57" s="45" t="str">
        <f>VLOOKUP(H57,PELIGROS!A$2:G$445,3,0)</f>
        <v>Infecciones Virales</v>
      </c>
      <c r="K57" s="32" t="s">
        <v>27</v>
      </c>
      <c r="L57" s="45" t="str">
        <f>VLOOKUP(H57,PELIGROS!A$2:G$445,4,0)</f>
        <v>N/A</v>
      </c>
      <c r="M57" s="45" t="str">
        <f>VLOOKUP(H57,PELIGROS!A$2:G$445,5,0)</f>
        <v>Vacunación</v>
      </c>
      <c r="N57" s="32">
        <v>2</v>
      </c>
      <c r="O57" s="33">
        <v>3</v>
      </c>
      <c r="P57" s="33">
        <v>10</v>
      </c>
      <c r="Q57" s="33">
        <f t="shared" si="0"/>
        <v>6</v>
      </c>
      <c r="R57" s="33">
        <f t="shared" si="1"/>
        <v>60</v>
      </c>
      <c r="S57" s="31" t="str">
        <f t="shared" si="2"/>
        <v>M-6</v>
      </c>
      <c r="T57" s="42" t="str">
        <f t="shared" si="3"/>
        <v>III</v>
      </c>
      <c r="U57" s="42" t="str">
        <f t="shared" si="4"/>
        <v>Mejorable</v>
      </c>
      <c r="V57" s="48">
        <v>1</v>
      </c>
      <c r="W57" s="45" t="str">
        <f>VLOOKUP(H57,PELIGROS!A$2:G$445,6,0)</f>
        <v xml:space="preserve">Enfermedades Infectocontagiosas
</v>
      </c>
      <c r="X57" s="32" t="s">
        <v>29</v>
      </c>
      <c r="Y57" s="32" t="s">
        <v>29</v>
      </c>
      <c r="Z57" s="32" t="s">
        <v>29</v>
      </c>
      <c r="AA57" s="45" t="s">
        <v>1199</v>
      </c>
      <c r="AB57" s="45" t="str">
        <f>VLOOKUP(H57,PELIGROS!$A$2:$G$445,7,0)</f>
        <v>Autocuidado</v>
      </c>
      <c r="AC57" s="32" t="s">
        <v>29</v>
      </c>
      <c r="AD57" s="54" t="s">
        <v>1217</v>
      </c>
    </row>
    <row r="58" spans="1:30" ht="39.950000000000003" customHeight="1">
      <c r="A58" s="81"/>
      <c r="B58" s="85"/>
      <c r="C58" s="48"/>
      <c r="D58" s="48"/>
      <c r="E58" s="62"/>
      <c r="F58" s="62"/>
      <c r="G58" s="45" t="str">
        <f>VLOOKUP(H58,PELIGROS!A$1:G$445,2,0)</f>
        <v>CONCENTRACIÓN EN ACTIVIDADES DE ALTO DESEMPEÑO MENTAL</v>
      </c>
      <c r="H58" s="31" t="s">
        <v>65</v>
      </c>
      <c r="I58" s="31" t="s">
        <v>1202</v>
      </c>
      <c r="J58" s="45" t="str">
        <f>VLOOKUP(H58,PELIGROS!A$2:G$445,3,0)</f>
        <v>ESTRÉS, CEFALEA, IRRITABILIDAD</v>
      </c>
      <c r="K58" s="32" t="s">
        <v>27</v>
      </c>
      <c r="L58" s="45" t="str">
        <f>VLOOKUP(H58,PELIGROS!A$2:G$445,4,0)</f>
        <v>N/A</v>
      </c>
      <c r="M58" s="45" t="str">
        <f>VLOOKUP(H58,PELIGROS!A$2:G$445,5,0)</f>
        <v>PVE PSICOSOCIAL</v>
      </c>
      <c r="N58" s="32">
        <v>2</v>
      </c>
      <c r="O58" s="33">
        <v>3</v>
      </c>
      <c r="P58" s="33">
        <v>10</v>
      </c>
      <c r="Q58" s="33">
        <f t="shared" si="0"/>
        <v>6</v>
      </c>
      <c r="R58" s="33">
        <f t="shared" si="1"/>
        <v>60</v>
      </c>
      <c r="S58" s="31" t="str">
        <f t="shared" si="2"/>
        <v>M-6</v>
      </c>
      <c r="T58" s="42" t="str">
        <f t="shared" si="3"/>
        <v>III</v>
      </c>
      <c r="U58" s="42" t="str">
        <f t="shared" si="4"/>
        <v>Mejorable</v>
      </c>
      <c r="V58" s="48"/>
      <c r="W58" s="45" t="str">
        <f>VLOOKUP(H58,PELIGROS!A$2:G$445,6,0)</f>
        <v>ESTRÉS</v>
      </c>
      <c r="X58" s="32" t="s">
        <v>29</v>
      </c>
      <c r="Y58" s="32" t="s">
        <v>29</v>
      </c>
      <c r="Z58" s="32" t="s">
        <v>29</v>
      </c>
      <c r="AA58" s="45" t="s">
        <v>1203</v>
      </c>
      <c r="AB58" s="45" t="str">
        <f>VLOOKUP(H58,PELIGROS!$A$2:$G$445,7,0)</f>
        <v>N/A</v>
      </c>
      <c r="AC58" s="32" t="s">
        <v>29</v>
      </c>
      <c r="AD58" s="54"/>
    </row>
    <row r="59" spans="1:30" ht="39.950000000000003" customHeight="1">
      <c r="A59" s="81"/>
      <c r="B59" s="85"/>
      <c r="C59" s="48"/>
      <c r="D59" s="48"/>
      <c r="E59" s="62"/>
      <c r="F59" s="62"/>
      <c r="G59" s="45" t="str">
        <f>VLOOKUP(H59,PELIGROS!A$1:G$445,2,0)</f>
        <v>Forzadas, Prolongadas</v>
      </c>
      <c r="H59" s="31" t="s">
        <v>37</v>
      </c>
      <c r="I59" s="31" t="s">
        <v>1204</v>
      </c>
      <c r="J59" s="45" t="str">
        <f>VLOOKUP(H59,PELIGROS!A$2:G$445,3,0)</f>
        <v xml:space="preserve">Lesiones osteomusculares, lesiones osteoarticulares
</v>
      </c>
      <c r="K59" s="32" t="s">
        <v>27</v>
      </c>
      <c r="L59" s="45" t="str">
        <f>VLOOKUP(H59,PELIGROS!A$2:G$445,4,0)</f>
        <v>Inspecciones planeadas e inspecciones no planeadas, procedimientos de programas de seguridad y salud en el trabajo</v>
      </c>
      <c r="M59" s="45" t="str">
        <f>VLOOKUP(H59,PELIGROS!A$2:G$445,5,0)</f>
        <v>PVE Biomecánico, programa pausas activas, exámenes periódicos, recomendaciones, control de posturas</v>
      </c>
      <c r="N59" s="32">
        <v>2</v>
      </c>
      <c r="O59" s="33">
        <v>3</v>
      </c>
      <c r="P59" s="33">
        <v>10</v>
      </c>
      <c r="Q59" s="33">
        <f t="shared" ref="Q59:Q103" si="15">N59*O59</f>
        <v>6</v>
      </c>
      <c r="R59" s="33">
        <f t="shared" ref="R59:R103" si="16">P59*Q59</f>
        <v>60</v>
      </c>
      <c r="S59" s="31" t="str">
        <f t="shared" ref="S59:S103" si="17">IF(Q59=40,"MA-40",IF(Q59=30,"MA-30",IF(Q59=20,"A-20",IF(Q59=10,"A-10",IF(Q59=24,"MA-24",IF(Q59=18,"A-18",IF(Q59=12,"A-12",IF(Q59=6,"M-6",IF(Q59=8,"M-8",IF(Q59=6,"M-6",IF(Q59=4,"B-4",IF(Q59=2,"B-2",))))))))))))</f>
        <v>M-6</v>
      </c>
      <c r="T59" s="42" t="str">
        <f t="shared" ref="T59:T103" si="18">IF(R59&lt;=20,"IV",IF(R59&lt;=120,"III",IF(R59&lt;=500,"II",IF(R59&lt;=4000,"I"))))</f>
        <v>III</v>
      </c>
      <c r="U59" s="42" t="str">
        <f t="shared" ref="U59:U103" si="19">IF(T59=0,"",IF(T59="IV","Aceptable",IF(T59="III","Mejorable",IF(T59="II","No Aceptable o Aceptable Con Control Especifico",IF(T59="I","No Aceptable","")))))</f>
        <v>Mejorable</v>
      </c>
      <c r="V59" s="48"/>
      <c r="W59" s="45" t="str">
        <f>VLOOKUP(H59,PELIGROS!A$2:G$445,6,0)</f>
        <v>Enfermedades Osteomusculares</v>
      </c>
      <c r="X59" s="32" t="s">
        <v>29</v>
      </c>
      <c r="Y59" s="32" t="s">
        <v>29</v>
      </c>
      <c r="Z59" s="32" t="s">
        <v>29</v>
      </c>
      <c r="AA59" s="45" t="s">
        <v>29</v>
      </c>
      <c r="AB59" s="45" t="str">
        <f>VLOOKUP(H59,PELIGROS!$A$2:$G$445,7,0)</f>
        <v>Prevención en lesiones osteomusculares, líderes de pausas activas</v>
      </c>
      <c r="AC59" s="32" t="s">
        <v>1218</v>
      </c>
      <c r="AD59" s="54"/>
    </row>
    <row r="60" spans="1:30" ht="39.950000000000003" customHeight="1">
      <c r="A60" s="81"/>
      <c r="B60" s="85"/>
      <c r="C60" s="48"/>
      <c r="D60" s="48"/>
      <c r="E60" s="62"/>
      <c r="F60" s="62"/>
      <c r="G60" s="45" t="str">
        <f>VLOOKUP(H60,PELIGROS!A$1:G$445,2,0)</f>
        <v>Atropellamiento, Envestir</v>
      </c>
      <c r="H60" s="31" t="s">
        <v>1071</v>
      </c>
      <c r="I60" s="31" t="s">
        <v>1205</v>
      </c>
      <c r="J60" s="45" t="str">
        <f>VLOOKUP(H60,PELIGROS!A$2:G$445,3,0)</f>
        <v>Lesiones, pérdidas materiales, muerte</v>
      </c>
      <c r="K60" s="32" t="s">
        <v>27</v>
      </c>
      <c r="L60" s="45" t="str">
        <f>VLOOKUP(H60,PELIGROS!A$2:G$445,4,0)</f>
        <v>Inspecciones planeadas e inspecciones no planeadas, procedimientos de programas de seguridad y salud en el trabajo</v>
      </c>
      <c r="M60" s="45" t="str">
        <f>VLOOKUP(H60,PELIGROS!A$2:G$445,5,0)</f>
        <v>Programa de seguridad vial, señalización</v>
      </c>
      <c r="N60" s="32">
        <v>2</v>
      </c>
      <c r="O60" s="33">
        <v>1</v>
      </c>
      <c r="P60" s="33">
        <v>10</v>
      </c>
      <c r="Q60" s="33">
        <f t="shared" si="15"/>
        <v>2</v>
      </c>
      <c r="R60" s="33">
        <f t="shared" si="16"/>
        <v>20</v>
      </c>
      <c r="S60" s="31" t="str">
        <f t="shared" si="17"/>
        <v>B-2</v>
      </c>
      <c r="T60" s="42" t="str">
        <f t="shared" si="18"/>
        <v>IV</v>
      </c>
      <c r="U60" s="42" t="str">
        <f t="shared" si="19"/>
        <v>Aceptable</v>
      </c>
      <c r="V60" s="48"/>
      <c r="W60" s="45" t="str">
        <f>VLOOKUP(H60,PELIGROS!A$2:G$445,6,0)</f>
        <v>Muerte</v>
      </c>
      <c r="X60" s="32" t="s">
        <v>29</v>
      </c>
      <c r="Y60" s="32" t="s">
        <v>29</v>
      </c>
      <c r="Z60" s="32" t="s">
        <v>29</v>
      </c>
      <c r="AA60" s="45" t="s">
        <v>29</v>
      </c>
      <c r="AB60" s="45" t="str">
        <f>VLOOKUP(H60,PELIGROS!$A$2:$G$445,7,0)</f>
        <v>Seguridad vial y manejo defensivo, aseguramiento de áreas de trabajo</v>
      </c>
      <c r="AC60" s="32" t="s">
        <v>29</v>
      </c>
      <c r="AD60" s="54"/>
    </row>
    <row r="61" spans="1:30" ht="39.950000000000003" customHeight="1">
      <c r="A61" s="81"/>
      <c r="B61" s="85"/>
      <c r="C61" s="48"/>
      <c r="D61" s="48"/>
      <c r="E61" s="62"/>
      <c r="F61" s="62"/>
      <c r="G61" s="45" t="str">
        <f>VLOOKUP(H61,PELIGROS!A$1:G$445,2,0)</f>
        <v>Superficies de trabajo irregulares o deslizantes</v>
      </c>
      <c r="H61" s="31" t="s">
        <v>571</v>
      </c>
      <c r="I61" s="31" t="s">
        <v>1205</v>
      </c>
      <c r="J61" s="45" t="str">
        <f>VLOOKUP(H61,PELIGROS!A$2:G$445,3,0)</f>
        <v>Caídas del mismo nivel, fracturas, golpe con objetos, caídas de objetos, obstrucción de rutas de evacuación</v>
      </c>
      <c r="K61" s="32" t="s">
        <v>27</v>
      </c>
      <c r="L61" s="45" t="str">
        <f>VLOOKUP(H61,PELIGROS!A$2:G$445,4,0)</f>
        <v>N/A</v>
      </c>
      <c r="M61" s="45" t="str">
        <f>VLOOKUP(H61,PELIGROS!A$2:G$445,5,0)</f>
        <v>N/A</v>
      </c>
      <c r="N61" s="32">
        <v>2</v>
      </c>
      <c r="O61" s="33">
        <v>3</v>
      </c>
      <c r="P61" s="33">
        <v>10</v>
      </c>
      <c r="Q61" s="33">
        <f t="shared" si="15"/>
        <v>6</v>
      </c>
      <c r="R61" s="33">
        <f t="shared" si="16"/>
        <v>60</v>
      </c>
      <c r="S61" s="31" t="str">
        <f t="shared" si="17"/>
        <v>M-6</v>
      </c>
      <c r="T61" s="42" t="str">
        <f t="shared" si="18"/>
        <v>III</v>
      </c>
      <c r="U61" s="42" t="str">
        <f t="shared" si="19"/>
        <v>Mejorable</v>
      </c>
      <c r="V61" s="48"/>
      <c r="W61" s="45" t="str">
        <f>VLOOKUP(H61,PELIGROS!A$2:G$445,6,0)</f>
        <v>Caídas de distinto nivel</v>
      </c>
      <c r="X61" s="32" t="s">
        <v>29</v>
      </c>
      <c r="Y61" s="32" t="s">
        <v>29</v>
      </c>
      <c r="Z61" s="32" t="s">
        <v>1206</v>
      </c>
      <c r="AA61" s="45" t="s">
        <v>1219</v>
      </c>
      <c r="AB61" s="45" t="str">
        <f>VLOOKUP(H61,PELIGROS!$A$2:$G$445,7,0)</f>
        <v>Pautas Básicas en orden y aseo en el lugar de trabajo, actos y condiciones inseguras</v>
      </c>
      <c r="AC61" s="32" t="s">
        <v>29</v>
      </c>
      <c r="AD61" s="54"/>
    </row>
    <row r="62" spans="1:30" ht="39.950000000000003" customHeight="1">
      <c r="A62" s="81"/>
      <c r="B62" s="85"/>
      <c r="C62" s="48"/>
      <c r="D62" s="48"/>
      <c r="E62" s="62"/>
      <c r="F62" s="62"/>
      <c r="G62" s="45" t="str">
        <f>VLOOKUP(H62,PELIGROS!A$1:G$445,2,0)</f>
        <v>Atraco, golpiza, atentados y secuestrados</v>
      </c>
      <c r="H62" s="31" t="s">
        <v>51</v>
      </c>
      <c r="I62" s="31" t="s">
        <v>1205</v>
      </c>
      <c r="J62" s="45" t="str">
        <f>VLOOKUP(H62,PELIGROS!A$2:G$445,3,0)</f>
        <v>Estrés, golpes, Secuestros</v>
      </c>
      <c r="K62" s="32" t="s">
        <v>27</v>
      </c>
      <c r="L62" s="45" t="str">
        <f>VLOOKUP(H62,PELIGROS!A$2:G$445,4,0)</f>
        <v>Inspecciones planeadas e inspecciones no planeadas, procedimientos de programas de seguridad y salud en el trabajo</v>
      </c>
      <c r="M62" s="45" t="str">
        <f>VLOOKUP(H62,PELIGROS!A$2:G$445,5,0)</f>
        <v xml:space="preserve">Uniformes Corporativos, Chaquetas corporativas, Carnetización
</v>
      </c>
      <c r="N62" s="32">
        <v>2</v>
      </c>
      <c r="O62" s="33">
        <v>2</v>
      </c>
      <c r="P62" s="33">
        <v>10</v>
      </c>
      <c r="Q62" s="33">
        <f t="shared" si="15"/>
        <v>4</v>
      </c>
      <c r="R62" s="33">
        <f t="shared" si="16"/>
        <v>40</v>
      </c>
      <c r="S62" s="31" t="str">
        <f t="shared" si="17"/>
        <v>B-4</v>
      </c>
      <c r="T62" s="42" t="str">
        <f t="shared" si="18"/>
        <v>III</v>
      </c>
      <c r="U62" s="42" t="str">
        <f t="shared" si="19"/>
        <v>Mejorable</v>
      </c>
      <c r="V62" s="48"/>
      <c r="W62" s="45" t="str">
        <f>VLOOKUP(H62,PELIGROS!A$2:G$445,6,0)</f>
        <v>Secuestros</v>
      </c>
      <c r="X62" s="32" t="s">
        <v>29</v>
      </c>
      <c r="Y62" s="32" t="s">
        <v>29</v>
      </c>
      <c r="Z62" s="32" t="s">
        <v>29</v>
      </c>
      <c r="AA62" s="45" t="s">
        <v>1207</v>
      </c>
      <c r="AB62" s="45" t="str">
        <f>VLOOKUP(H62,PELIGROS!$A$2:$G$445,7,0)</f>
        <v>N/A</v>
      </c>
      <c r="AC62" s="32" t="s">
        <v>29</v>
      </c>
      <c r="AD62" s="54"/>
    </row>
    <row r="63" spans="1:30" ht="39.950000000000003" customHeight="1">
      <c r="A63" s="81"/>
      <c r="B63" s="85"/>
      <c r="C63" s="48"/>
      <c r="D63" s="48"/>
      <c r="E63" s="62"/>
      <c r="F63" s="62"/>
      <c r="G63" s="45" t="str">
        <f>VLOOKUP(H63,PELIGROS!A$1:G$445,2,0)</f>
        <v>SISMOS, INCENDIOS, INUNDACIONES, TERREMOTOS, VENDAVALES, DERRUMBE</v>
      </c>
      <c r="H63" s="31" t="s">
        <v>55</v>
      </c>
      <c r="I63" s="31" t="s">
        <v>1208</v>
      </c>
      <c r="J63" s="45" t="str">
        <f>VLOOKUP(H63,PELIGROS!A$2:G$445,3,0)</f>
        <v>SISMOS, INCENDIOS, INUNDACIONES, TERREMOTOS, VENDAVALES</v>
      </c>
      <c r="K63" s="32" t="s">
        <v>27</v>
      </c>
      <c r="L63" s="45" t="str">
        <f>VLOOKUP(H63,PELIGROS!A$2:G$445,4,0)</f>
        <v>Inspecciones planeadas e inspecciones no planeadas, procedimientos de programas de seguridad y salud en el trabajo</v>
      </c>
      <c r="M63" s="45" t="str">
        <f>VLOOKUP(H63,PELIGROS!A$2:G$445,5,0)</f>
        <v>BRIGADAS DE EMERGENCIAS</v>
      </c>
      <c r="N63" s="32">
        <v>2</v>
      </c>
      <c r="O63" s="33">
        <v>1</v>
      </c>
      <c r="P63" s="33">
        <v>100</v>
      </c>
      <c r="Q63" s="33">
        <f t="shared" si="15"/>
        <v>2</v>
      </c>
      <c r="R63" s="33">
        <f t="shared" si="16"/>
        <v>200</v>
      </c>
      <c r="S63" s="31" t="str">
        <f t="shared" si="17"/>
        <v>B-2</v>
      </c>
      <c r="T63" s="42" t="str">
        <f t="shared" si="18"/>
        <v>II</v>
      </c>
      <c r="U63" s="42" t="str">
        <f t="shared" si="19"/>
        <v>No Aceptable o Aceptable Con Control Especifico</v>
      </c>
      <c r="V63" s="48"/>
      <c r="W63" s="45" t="str">
        <f>VLOOKUP(H63,PELIGROS!A$2:G$445,6,0)</f>
        <v>MUERTE</v>
      </c>
      <c r="X63" s="32" t="s">
        <v>29</v>
      </c>
      <c r="Y63" s="32" t="s">
        <v>29</v>
      </c>
      <c r="Z63" s="32" t="s">
        <v>1209</v>
      </c>
      <c r="AA63" s="45" t="s">
        <v>1210</v>
      </c>
      <c r="AB63" s="45" t="str">
        <f>VLOOKUP(H63,PELIGROS!$A$2:$G$445,7,0)</f>
        <v>ENTRENAMIENTO DE LA BRIGADA; DIVULGACIÓN DE PLAN DE EMERGENCIA</v>
      </c>
      <c r="AC63" s="32" t="s">
        <v>1211</v>
      </c>
      <c r="AD63" s="54"/>
    </row>
    <row r="64" spans="1:30" ht="39.950000000000003" customHeight="1">
      <c r="A64" s="81"/>
      <c r="B64" s="85"/>
      <c r="C64" s="49" t="s">
        <v>1225</v>
      </c>
      <c r="D64" s="49" t="s">
        <v>1226</v>
      </c>
      <c r="E64" s="50" t="s">
        <v>980</v>
      </c>
      <c r="F64" s="50" t="s">
        <v>1197</v>
      </c>
      <c r="G64" s="44" t="str">
        <f>VLOOKUP(H64,PELIGROS!A$1:G$445,2,0)</f>
        <v>Virus</v>
      </c>
      <c r="H64" s="35" t="s">
        <v>108</v>
      </c>
      <c r="I64" s="35" t="s">
        <v>1198</v>
      </c>
      <c r="J64" s="44" t="str">
        <f>VLOOKUP(H64,PELIGROS!A$2:G$445,3,0)</f>
        <v>Infecciones Virales</v>
      </c>
      <c r="K64" s="36" t="s">
        <v>27</v>
      </c>
      <c r="L64" s="44" t="str">
        <f>VLOOKUP(H64,PELIGROS!A$2:G$445,4,0)</f>
        <v>N/A</v>
      </c>
      <c r="M64" s="44" t="str">
        <f>VLOOKUP(H64,PELIGROS!A$2:G$445,5,0)</f>
        <v>Vacunación</v>
      </c>
      <c r="N64" s="36">
        <v>2</v>
      </c>
      <c r="O64" s="37">
        <v>3</v>
      </c>
      <c r="P64" s="37">
        <v>10</v>
      </c>
      <c r="Q64" s="37">
        <f t="shared" si="15"/>
        <v>6</v>
      </c>
      <c r="R64" s="37">
        <f t="shared" si="16"/>
        <v>60</v>
      </c>
      <c r="S64" s="35" t="str">
        <f t="shared" si="17"/>
        <v>M-6</v>
      </c>
      <c r="T64" s="38" t="str">
        <f t="shared" si="18"/>
        <v>III</v>
      </c>
      <c r="U64" s="38" t="str">
        <f t="shared" si="19"/>
        <v>Mejorable</v>
      </c>
      <c r="V64" s="49">
        <v>1</v>
      </c>
      <c r="W64" s="44" t="str">
        <f>VLOOKUP(H64,PELIGROS!A$2:G$445,6,0)</f>
        <v xml:space="preserve">Enfermedades Infectocontagiosas
</v>
      </c>
      <c r="X64" s="36" t="s">
        <v>29</v>
      </c>
      <c r="Y64" s="36" t="s">
        <v>29</v>
      </c>
      <c r="Z64" s="36" t="s">
        <v>29</v>
      </c>
      <c r="AA64" s="44" t="s">
        <v>1199</v>
      </c>
      <c r="AB64" s="44" t="str">
        <f>VLOOKUP(H64,PELIGROS!$A$2:$G$445,7,0)</f>
        <v>Autocuidado</v>
      </c>
      <c r="AC64" s="36" t="s">
        <v>29</v>
      </c>
      <c r="AD64" s="55" t="s">
        <v>1217</v>
      </c>
    </row>
    <row r="65" spans="1:30" ht="39.950000000000003" customHeight="1">
      <c r="A65" s="81"/>
      <c r="B65" s="85"/>
      <c r="C65" s="49"/>
      <c r="D65" s="49"/>
      <c r="E65" s="50"/>
      <c r="F65" s="50"/>
      <c r="G65" s="44" t="str">
        <f>VLOOKUP(H65,PELIGROS!A$1:G$445,2,0)</f>
        <v>CONCENTRACIÓN EN ACTIVIDADES DE ALTO DESEMPEÑO MENTAL</v>
      </c>
      <c r="H65" s="35" t="s">
        <v>65</v>
      </c>
      <c r="I65" s="35" t="s">
        <v>1202</v>
      </c>
      <c r="J65" s="44" t="str">
        <f>VLOOKUP(H65,PELIGROS!A$2:G$445,3,0)</f>
        <v>ESTRÉS, CEFALEA, IRRITABILIDAD</v>
      </c>
      <c r="K65" s="36" t="s">
        <v>27</v>
      </c>
      <c r="L65" s="44" t="str">
        <f>VLOOKUP(H65,PELIGROS!A$2:G$445,4,0)</f>
        <v>N/A</v>
      </c>
      <c r="M65" s="44" t="str">
        <f>VLOOKUP(H65,PELIGROS!A$2:G$445,5,0)</f>
        <v>PVE PSICOSOCIAL</v>
      </c>
      <c r="N65" s="36">
        <v>2</v>
      </c>
      <c r="O65" s="37">
        <v>3</v>
      </c>
      <c r="P65" s="37">
        <v>10</v>
      </c>
      <c r="Q65" s="37">
        <f t="shared" si="15"/>
        <v>6</v>
      </c>
      <c r="R65" s="37">
        <f t="shared" si="16"/>
        <v>60</v>
      </c>
      <c r="S65" s="35" t="str">
        <f t="shared" si="17"/>
        <v>M-6</v>
      </c>
      <c r="T65" s="38" t="str">
        <f t="shared" si="18"/>
        <v>III</v>
      </c>
      <c r="U65" s="38" t="str">
        <f t="shared" si="19"/>
        <v>Mejorable</v>
      </c>
      <c r="V65" s="49"/>
      <c r="W65" s="44" t="str">
        <f>VLOOKUP(H65,PELIGROS!A$2:G$445,6,0)</f>
        <v>ESTRÉS</v>
      </c>
      <c r="X65" s="36" t="s">
        <v>29</v>
      </c>
      <c r="Y65" s="36" t="s">
        <v>29</v>
      </c>
      <c r="Z65" s="36" t="s">
        <v>29</v>
      </c>
      <c r="AA65" s="44" t="s">
        <v>1203</v>
      </c>
      <c r="AB65" s="44" t="str">
        <f>VLOOKUP(H65,PELIGROS!$A$2:$G$445,7,0)</f>
        <v>N/A</v>
      </c>
      <c r="AC65" s="36" t="s">
        <v>29</v>
      </c>
      <c r="AD65" s="55"/>
    </row>
    <row r="66" spans="1:30" ht="39.950000000000003" customHeight="1">
      <c r="A66" s="81"/>
      <c r="B66" s="85"/>
      <c r="C66" s="49"/>
      <c r="D66" s="49"/>
      <c r="E66" s="50"/>
      <c r="F66" s="50"/>
      <c r="G66" s="44" t="str">
        <f>VLOOKUP(H66,PELIGROS!A$1:G$445,2,0)</f>
        <v>Forzadas, Prolongadas</v>
      </c>
      <c r="H66" s="35" t="s">
        <v>37</v>
      </c>
      <c r="I66" s="35" t="s">
        <v>1204</v>
      </c>
      <c r="J66" s="44" t="str">
        <f>VLOOKUP(H66,PELIGROS!A$2:G$445,3,0)</f>
        <v xml:space="preserve">Lesiones osteomusculares, lesiones osteoarticulares
</v>
      </c>
      <c r="K66" s="36" t="s">
        <v>27</v>
      </c>
      <c r="L66" s="44" t="str">
        <f>VLOOKUP(H66,PELIGROS!A$2:G$445,4,0)</f>
        <v>Inspecciones planeadas e inspecciones no planeadas, procedimientos de programas de seguridad y salud en el trabajo</v>
      </c>
      <c r="M66" s="44" t="str">
        <f>VLOOKUP(H66,PELIGROS!A$2:G$445,5,0)</f>
        <v>PVE Biomecánico, programa pausas activas, exámenes periódicos, recomendaciones, control de posturas</v>
      </c>
      <c r="N66" s="36">
        <v>2</v>
      </c>
      <c r="O66" s="37">
        <v>3</v>
      </c>
      <c r="P66" s="37">
        <v>10</v>
      </c>
      <c r="Q66" s="37">
        <f t="shared" si="15"/>
        <v>6</v>
      </c>
      <c r="R66" s="37">
        <f t="shared" si="16"/>
        <v>60</v>
      </c>
      <c r="S66" s="35" t="str">
        <f t="shared" si="17"/>
        <v>M-6</v>
      </c>
      <c r="T66" s="38" t="str">
        <f t="shared" si="18"/>
        <v>III</v>
      </c>
      <c r="U66" s="38" t="str">
        <f t="shared" si="19"/>
        <v>Mejorable</v>
      </c>
      <c r="V66" s="49"/>
      <c r="W66" s="44" t="str">
        <f>VLOOKUP(H66,PELIGROS!A$2:G$445,6,0)</f>
        <v>Enfermedades Osteomusculares</v>
      </c>
      <c r="X66" s="36" t="s">
        <v>29</v>
      </c>
      <c r="Y66" s="36" t="s">
        <v>29</v>
      </c>
      <c r="Z66" s="36" t="s">
        <v>29</v>
      </c>
      <c r="AA66" s="44" t="s">
        <v>29</v>
      </c>
      <c r="AB66" s="44" t="str">
        <f>VLOOKUP(H66,PELIGROS!$A$2:$G$445,7,0)</f>
        <v>Prevención en lesiones osteomusculares, líderes de pausas activas</v>
      </c>
      <c r="AC66" s="36" t="s">
        <v>1218</v>
      </c>
      <c r="AD66" s="55"/>
    </row>
    <row r="67" spans="1:30" ht="39.950000000000003" customHeight="1">
      <c r="A67" s="81"/>
      <c r="B67" s="85"/>
      <c r="C67" s="49"/>
      <c r="D67" s="49"/>
      <c r="E67" s="50"/>
      <c r="F67" s="50"/>
      <c r="G67" s="44" t="str">
        <f>VLOOKUP(H67,PELIGROS!A$1:G$445,2,0)</f>
        <v>Atropellamiento, Envestir</v>
      </c>
      <c r="H67" s="35" t="s">
        <v>1071</v>
      </c>
      <c r="I67" s="35" t="s">
        <v>1205</v>
      </c>
      <c r="J67" s="44" t="str">
        <f>VLOOKUP(H67,PELIGROS!A$2:G$445,3,0)</f>
        <v>Lesiones, pérdidas materiales, muerte</v>
      </c>
      <c r="K67" s="36" t="s">
        <v>27</v>
      </c>
      <c r="L67" s="44" t="str">
        <f>VLOOKUP(H67,PELIGROS!A$2:G$445,4,0)</f>
        <v>Inspecciones planeadas e inspecciones no planeadas, procedimientos de programas de seguridad y salud en el trabajo</v>
      </c>
      <c r="M67" s="44" t="str">
        <f>VLOOKUP(H67,PELIGROS!A$2:G$445,5,0)</f>
        <v>Programa de seguridad vial, señalización</v>
      </c>
      <c r="N67" s="36">
        <v>2</v>
      </c>
      <c r="O67" s="37">
        <v>1</v>
      </c>
      <c r="P67" s="37">
        <v>10</v>
      </c>
      <c r="Q67" s="37">
        <f t="shared" si="15"/>
        <v>2</v>
      </c>
      <c r="R67" s="37">
        <f t="shared" si="16"/>
        <v>20</v>
      </c>
      <c r="S67" s="35" t="str">
        <f t="shared" si="17"/>
        <v>B-2</v>
      </c>
      <c r="T67" s="38" t="str">
        <f t="shared" si="18"/>
        <v>IV</v>
      </c>
      <c r="U67" s="38" t="str">
        <f t="shared" si="19"/>
        <v>Aceptable</v>
      </c>
      <c r="V67" s="49"/>
      <c r="W67" s="44" t="str">
        <f>VLOOKUP(H67,PELIGROS!A$2:G$445,6,0)</f>
        <v>Muerte</v>
      </c>
      <c r="X67" s="36" t="s">
        <v>29</v>
      </c>
      <c r="Y67" s="36" t="s">
        <v>29</v>
      </c>
      <c r="Z67" s="36" t="s">
        <v>29</v>
      </c>
      <c r="AA67" s="44" t="s">
        <v>29</v>
      </c>
      <c r="AB67" s="44" t="str">
        <f>VLOOKUP(H67,PELIGROS!$A$2:$G$445,7,0)</f>
        <v>Seguridad vial y manejo defensivo, aseguramiento de áreas de trabajo</v>
      </c>
      <c r="AC67" s="36" t="s">
        <v>29</v>
      </c>
      <c r="AD67" s="55"/>
    </row>
    <row r="68" spans="1:30" ht="39.950000000000003" customHeight="1">
      <c r="A68" s="81"/>
      <c r="B68" s="85"/>
      <c r="C68" s="49"/>
      <c r="D68" s="49"/>
      <c r="E68" s="50"/>
      <c r="F68" s="50"/>
      <c r="G68" s="44" t="str">
        <f>VLOOKUP(H68,PELIGROS!A$1:G$445,2,0)</f>
        <v>Superficies de trabajo irregulares o deslizantes</v>
      </c>
      <c r="H68" s="35" t="s">
        <v>571</v>
      </c>
      <c r="I68" s="35" t="s">
        <v>1205</v>
      </c>
      <c r="J68" s="44" t="str">
        <f>VLOOKUP(H68,PELIGROS!A$2:G$445,3,0)</f>
        <v>Caídas del mismo nivel, fracturas, golpe con objetos, caídas de objetos, obstrucción de rutas de evacuación</v>
      </c>
      <c r="K68" s="36" t="s">
        <v>27</v>
      </c>
      <c r="L68" s="44" t="str">
        <f>VLOOKUP(H68,PELIGROS!A$2:G$445,4,0)</f>
        <v>N/A</v>
      </c>
      <c r="M68" s="44" t="str">
        <f>VLOOKUP(H68,PELIGROS!A$2:G$445,5,0)</f>
        <v>N/A</v>
      </c>
      <c r="N68" s="36">
        <v>2</v>
      </c>
      <c r="O68" s="37">
        <v>3</v>
      </c>
      <c r="P68" s="37">
        <v>10</v>
      </c>
      <c r="Q68" s="37">
        <f t="shared" si="15"/>
        <v>6</v>
      </c>
      <c r="R68" s="37">
        <f t="shared" si="16"/>
        <v>60</v>
      </c>
      <c r="S68" s="35" t="str">
        <f t="shared" si="17"/>
        <v>M-6</v>
      </c>
      <c r="T68" s="38" t="str">
        <f t="shared" si="18"/>
        <v>III</v>
      </c>
      <c r="U68" s="38" t="str">
        <f t="shared" si="19"/>
        <v>Mejorable</v>
      </c>
      <c r="V68" s="49"/>
      <c r="W68" s="44" t="str">
        <f>VLOOKUP(H68,PELIGROS!A$2:G$445,6,0)</f>
        <v>Caídas de distinto nivel</v>
      </c>
      <c r="X68" s="36" t="s">
        <v>29</v>
      </c>
      <c r="Y68" s="36" t="s">
        <v>29</v>
      </c>
      <c r="Z68" s="36" t="s">
        <v>1206</v>
      </c>
      <c r="AA68" s="44" t="s">
        <v>1219</v>
      </c>
      <c r="AB68" s="44" t="str">
        <f>VLOOKUP(H68,PELIGROS!$A$2:$G$445,7,0)</f>
        <v>Pautas Básicas en orden y aseo en el lugar de trabajo, actos y condiciones inseguras</v>
      </c>
      <c r="AC68" s="36" t="s">
        <v>29</v>
      </c>
      <c r="AD68" s="55"/>
    </row>
    <row r="69" spans="1:30" ht="39.950000000000003" customHeight="1">
      <c r="A69" s="81"/>
      <c r="B69" s="85"/>
      <c r="C69" s="49"/>
      <c r="D69" s="49"/>
      <c r="E69" s="50"/>
      <c r="F69" s="50"/>
      <c r="G69" s="44" t="str">
        <f>VLOOKUP(H69,PELIGROS!A$1:G$445,2,0)</f>
        <v>Atraco, golpiza, atentados y secuestrados</v>
      </c>
      <c r="H69" s="35" t="s">
        <v>51</v>
      </c>
      <c r="I69" s="35" t="s">
        <v>1205</v>
      </c>
      <c r="J69" s="44" t="str">
        <f>VLOOKUP(H69,PELIGROS!A$2:G$445,3,0)</f>
        <v>Estrés, golpes, Secuestros</v>
      </c>
      <c r="K69" s="36" t="s">
        <v>27</v>
      </c>
      <c r="L69" s="44" t="str">
        <f>VLOOKUP(H69,PELIGROS!A$2:G$445,4,0)</f>
        <v>Inspecciones planeadas e inspecciones no planeadas, procedimientos de programas de seguridad y salud en el trabajo</v>
      </c>
      <c r="M69" s="44" t="str">
        <f>VLOOKUP(H69,PELIGROS!A$2:G$445,5,0)</f>
        <v xml:space="preserve">Uniformes Corporativos, Chaquetas corporativas, Carnetización
</v>
      </c>
      <c r="N69" s="36">
        <v>2</v>
      </c>
      <c r="O69" s="37">
        <v>2</v>
      </c>
      <c r="P69" s="37">
        <v>10</v>
      </c>
      <c r="Q69" s="37">
        <f t="shared" si="15"/>
        <v>4</v>
      </c>
      <c r="R69" s="37">
        <f t="shared" si="16"/>
        <v>40</v>
      </c>
      <c r="S69" s="35" t="str">
        <f t="shared" si="17"/>
        <v>B-4</v>
      </c>
      <c r="T69" s="38" t="str">
        <f t="shared" si="18"/>
        <v>III</v>
      </c>
      <c r="U69" s="38" t="str">
        <f t="shared" si="19"/>
        <v>Mejorable</v>
      </c>
      <c r="V69" s="49"/>
      <c r="W69" s="44" t="str">
        <f>VLOOKUP(H69,PELIGROS!A$2:G$445,6,0)</f>
        <v>Secuestros</v>
      </c>
      <c r="X69" s="36" t="s">
        <v>29</v>
      </c>
      <c r="Y69" s="36" t="s">
        <v>29</v>
      </c>
      <c r="Z69" s="36" t="s">
        <v>29</v>
      </c>
      <c r="AA69" s="44" t="s">
        <v>1207</v>
      </c>
      <c r="AB69" s="44" t="str">
        <f>VLOOKUP(H69,PELIGROS!$A$2:$G$445,7,0)</f>
        <v>N/A</v>
      </c>
      <c r="AC69" s="36" t="s">
        <v>29</v>
      </c>
      <c r="AD69" s="55"/>
    </row>
    <row r="70" spans="1:30" ht="39.950000000000003" customHeight="1">
      <c r="A70" s="81"/>
      <c r="B70" s="85"/>
      <c r="C70" s="49"/>
      <c r="D70" s="49"/>
      <c r="E70" s="50"/>
      <c r="F70" s="50"/>
      <c r="G70" s="44" t="str">
        <f>VLOOKUP(H70,PELIGROS!A$1:G$445,2,0)</f>
        <v>SISMOS, INCENDIOS, INUNDACIONES, TERREMOTOS, VENDAVALES, DERRUMBE</v>
      </c>
      <c r="H70" s="35" t="s">
        <v>55</v>
      </c>
      <c r="I70" s="35" t="s">
        <v>1208</v>
      </c>
      <c r="J70" s="44" t="str">
        <f>VLOOKUP(H70,PELIGROS!A$2:G$445,3,0)</f>
        <v>SISMOS, INCENDIOS, INUNDACIONES, TERREMOTOS, VENDAVALES</v>
      </c>
      <c r="K70" s="36" t="s">
        <v>27</v>
      </c>
      <c r="L70" s="44" t="str">
        <f>VLOOKUP(H70,PELIGROS!A$2:G$445,4,0)</f>
        <v>Inspecciones planeadas e inspecciones no planeadas, procedimientos de programas de seguridad y salud en el trabajo</v>
      </c>
      <c r="M70" s="44" t="str">
        <f>VLOOKUP(H70,PELIGROS!A$2:G$445,5,0)</f>
        <v>BRIGADAS DE EMERGENCIAS</v>
      </c>
      <c r="N70" s="36">
        <v>2</v>
      </c>
      <c r="O70" s="37">
        <v>1</v>
      </c>
      <c r="P70" s="37">
        <v>100</v>
      </c>
      <c r="Q70" s="37">
        <f t="shared" si="15"/>
        <v>2</v>
      </c>
      <c r="R70" s="37">
        <f t="shared" si="16"/>
        <v>200</v>
      </c>
      <c r="S70" s="35" t="str">
        <f t="shared" si="17"/>
        <v>B-2</v>
      </c>
      <c r="T70" s="38" t="str">
        <f t="shared" si="18"/>
        <v>II</v>
      </c>
      <c r="U70" s="38" t="str">
        <f t="shared" si="19"/>
        <v>No Aceptable o Aceptable Con Control Especifico</v>
      </c>
      <c r="V70" s="49"/>
      <c r="W70" s="44" t="str">
        <f>VLOOKUP(H70,PELIGROS!A$2:G$445,6,0)</f>
        <v>MUERTE</v>
      </c>
      <c r="X70" s="36" t="s">
        <v>29</v>
      </c>
      <c r="Y70" s="36" t="s">
        <v>29</v>
      </c>
      <c r="Z70" s="36" t="s">
        <v>1209</v>
      </c>
      <c r="AA70" s="44" t="s">
        <v>1210</v>
      </c>
      <c r="AB70" s="44" t="str">
        <f>VLOOKUP(H70,PELIGROS!$A$2:$G$445,7,0)</f>
        <v>ENTRENAMIENTO DE LA BRIGADA; DIVULGACIÓN DE PLAN DE EMERGENCIA</v>
      </c>
      <c r="AC70" s="36" t="s">
        <v>1211</v>
      </c>
      <c r="AD70" s="55"/>
    </row>
    <row r="71" spans="1:30" ht="39.950000000000003" customHeight="1">
      <c r="A71" s="81"/>
      <c r="B71" s="85"/>
      <c r="C71" s="48" t="s">
        <v>1231</v>
      </c>
      <c r="D71" s="48" t="s">
        <v>1066</v>
      </c>
      <c r="E71" s="62" t="s">
        <v>1064</v>
      </c>
      <c r="F71" s="62" t="s">
        <v>1197</v>
      </c>
      <c r="G71" s="45" t="str">
        <f>VLOOKUP(H71,PELIGROS!A$1:G$445,2,0)</f>
        <v>Virus</v>
      </c>
      <c r="H71" s="31" t="s">
        <v>108</v>
      </c>
      <c r="I71" s="31" t="s">
        <v>1198</v>
      </c>
      <c r="J71" s="45" t="str">
        <f>VLOOKUP(H71,PELIGROS!A$2:G$445,3,0)</f>
        <v>Infecciones Virales</v>
      </c>
      <c r="K71" s="32" t="s">
        <v>27</v>
      </c>
      <c r="L71" s="45" t="str">
        <f>VLOOKUP(H71,PELIGROS!A$2:G$445,4,0)</f>
        <v>N/A</v>
      </c>
      <c r="M71" s="45" t="str">
        <f>VLOOKUP(H71,PELIGROS!A$2:G$445,5,0)</f>
        <v>Vacunación</v>
      </c>
      <c r="N71" s="32">
        <v>2</v>
      </c>
      <c r="O71" s="33">
        <v>3</v>
      </c>
      <c r="P71" s="33">
        <v>10</v>
      </c>
      <c r="Q71" s="33">
        <f t="shared" si="15"/>
        <v>6</v>
      </c>
      <c r="R71" s="33">
        <f t="shared" si="16"/>
        <v>60</v>
      </c>
      <c r="S71" s="31" t="str">
        <f t="shared" si="17"/>
        <v>M-6</v>
      </c>
      <c r="T71" s="42" t="str">
        <f t="shared" si="18"/>
        <v>III</v>
      </c>
      <c r="U71" s="42" t="str">
        <f t="shared" si="19"/>
        <v>Mejorable</v>
      </c>
      <c r="V71" s="48">
        <v>2</v>
      </c>
      <c r="W71" s="45" t="str">
        <f>VLOOKUP(H71,PELIGROS!A$2:G$445,6,0)</f>
        <v xml:space="preserve">Enfermedades Infectocontagiosas
</v>
      </c>
      <c r="X71" s="32" t="s">
        <v>29</v>
      </c>
      <c r="Y71" s="32" t="s">
        <v>29</v>
      </c>
      <c r="Z71" s="32" t="s">
        <v>29</v>
      </c>
      <c r="AA71" s="45" t="s">
        <v>1199</v>
      </c>
      <c r="AB71" s="45" t="str">
        <f>VLOOKUP(H71,PELIGROS!$A$2:$G$445,7,0)</f>
        <v>Autocuidado</v>
      </c>
      <c r="AC71" s="32" t="s">
        <v>29</v>
      </c>
      <c r="AD71" s="54" t="s">
        <v>1217</v>
      </c>
    </row>
    <row r="72" spans="1:30" ht="39.950000000000003" customHeight="1">
      <c r="A72" s="81"/>
      <c r="B72" s="85"/>
      <c r="C72" s="48"/>
      <c r="D72" s="48"/>
      <c r="E72" s="62"/>
      <c r="F72" s="62"/>
      <c r="G72" s="45" t="str">
        <f>VLOOKUP(H72,PELIGROS!A$1:G$445,2,0)</f>
        <v>CONCENTRACIÓN EN ACTIVIDADES DE ALTO DESEMPEÑO MENTAL</v>
      </c>
      <c r="H72" s="31" t="s">
        <v>65</v>
      </c>
      <c r="I72" s="31" t="s">
        <v>1202</v>
      </c>
      <c r="J72" s="45" t="str">
        <f>VLOOKUP(H72,PELIGROS!A$2:G$445,3,0)</f>
        <v>ESTRÉS, CEFALEA, IRRITABILIDAD</v>
      </c>
      <c r="K72" s="32" t="s">
        <v>27</v>
      </c>
      <c r="L72" s="45" t="str">
        <f>VLOOKUP(H72,PELIGROS!A$2:G$445,4,0)</f>
        <v>N/A</v>
      </c>
      <c r="M72" s="45" t="str">
        <f>VLOOKUP(H72,PELIGROS!A$2:G$445,5,0)</f>
        <v>PVE PSICOSOCIAL</v>
      </c>
      <c r="N72" s="32">
        <v>2</v>
      </c>
      <c r="O72" s="33">
        <v>3</v>
      </c>
      <c r="P72" s="33">
        <v>10</v>
      </c>
      <c r="Q72" s="33">
        <f t="shared" si="15"/>
        <v>6</v>
      </c>
      <c r="R72" s="33">
        <f t="shared" si="16"/>
        <v>60</v>
      </c>
      <c r="S72" s="31" t="str">
        <f t="shared" si="17"/>
        <v>M-6</v>
      </c>
      <c r="T72" s="42" t="str">
        <f t="shared" si="18"/>
        <v>III</v>
      </c>
      <c r="U72" s="42" t="str">
        <f t="shared" si="19"/>
        <v>Mejorable</v>
      </c>
      <c r="V72" s="48"/>
      <c r="W72" s="45" t="str">
        <f>VLOOKUP(H72,PELIGROS!A$2:G$445,6,0)</f>
        <v>ESTRÉS</v>
      </c>
      <c r="X72" s="32" t="s">
        <v>29</v>
      </c>
      <c r="Y72" s="32" t="s">
        <v>29</v>
      </c>
      <c r="Z72" s="32" t="s">
        <v>29</v>
      </c>
      <c r="AA72" s="45" t="s">
        <v>1203</v>
      </c>
      <c r="AB72" s="45" t="str">
        <f>VLOOKUP(H72,PELIGROS!$A$2:$G$445,7,0)</f>
        <v>N/A</v>
      </c>
      <c r="AC72" s="32" t="s">
        <v>29</v>
      </c>
      <c r="AD72" s="54"/>
    </row>
    <row r="73" spans="1:30" ht="39.950000000000003" customHeight="1">
      <c r="A73" s="81"/>
      <c r="B73" s="85"/>
      <c r="C73" s="48"/>
      <c r="D73" s="48"/>
      <c r="E73" s="62"/>
      <c r="F73" s="62"/>
      <c r="G73" s="45" t="str">
        <f>VLOOKUP(H73,PELIGROS!A$1:G$445,2,0)</f>
        <v>Forzadas, Prolongadas</v>
      </c>
      <c r="H73" s="31" t="s">
        <v>37</v>
      </c>
      <c r="I73" s="31" t="s">
        <v>1204</v>
      </c>
      <c r="J73" s="45" t="str">
        <f>VLOOKUP(H73,PELIGROS!A$2:G$445,3,0)</f>
        <v xml:space="preserve">Lesiones osteomusculares, lesiones osteoarticulares
</v>
      </c>
      <c r="K73" s="32" t="s">
        <v>27</v>
      </c>
      <c r="L73" s="45" t="str">
        <f>VLOOKUP(H73,PELIGROS!A$2:G$445,4,0)</f>
        <v>Inspecciones planeadas e inspecciones no planeadas, procedimientos de programas de seguridad y salud en el trabajo</v>
      </c>
      <c r="M73" s="45" t="str">
        <f>VLOOKUP(H73,PELIGROS!A$2:G$445,5,0)</f>
        <v>PVE Biomecánico, programa pausas activas, exámenes periódicos, recomendaciones, control de posturas</v>
      </c>
      <c r="N73" s="32">
        <v>2</v>
      </c>
      <c r="O73" s="33">
        <v>3</v>
      </c>
      <c r="P73" s="33">
        <v>10</v>
      </c>
      <c r="Q73" s="33">
        <f t="shared" si="15"/>
        <v>6</v>
      </c>
      <c r="R73" s="33">
        <f t="shared" si="16"/>
        <v>60</v>
      </c>
      <c r="S73" s="31" t="str">
        <f t="shared" si="17"/>
        <v>M-6</v>
      </c>
      <c r="T73" s="42" t="str">
        <f t="shared" si="18"/>
        <v>III</v>
      </c>
      <c r="U73" s="42" t="str">
        <f t="shared" si="19"/>
        <v>Mejorable</v>
      </c>
      <c r="V73" s="48"/>
      <c r="W73" s="45" t="str">
        <f>VLOOKUP(H73,PELIGROS!A$2:G$445,6,0)</f>
        <v>Enfermedades Osteomusculares</v>
      </c>
      <c r="X73" s="32" t="s">
        <v>29</v>
      </c>
      <c r="Y73" s="32" t="s">
        <v>29</v>
      </c>
      <c r="Z73" s="32" t="s">
        <v>29</v>
      </c>
      <c r="AA73" s="45" t="s">
        <v>29</v>
      </c>
      <c r="AB73" s="45" t="str">
        <f>VLOOKUP(H73,PELIGROS!$A$2:$G$445,7,0)</f>
        <v>Prevención en lesiones osteomusculares, líderes de pausas activas</v>
      </c>
      <c r="AC73" s="32" t="s">
        <v>1218</v>
      </c>
      <c r="AD73" s="54"/>
    </row>
    <row r="74" spans="1:30" ht="39.950000000000003" customHeight="1">
      <c r="A74" s="81"/>
      <c r="B74" s="85"/>
      <c r="C74" s="48"/>
      <c r="D74" s="48"/>
      <c r="E74" s="62"/>
      <c r="F74" s="62"/>
      <c r="G74" s="45" t="str">
        <f>VLOOKUP(H74,PELIGROS!A$1:G$445,2,0)</f>
        <v>Atropellamiento, Envestir</v>
      </c>
      <c r="H74" s="31" t="s">
        <v>1071</v>
      </c>
      <c r="I74" s="31" t="s">
        <v>1205</v>
      </c>
      <c r="J74" s="45" t="str">
        <f>VLOOKUP(H74,PELIGROS!A$2:G$445,3,0)</f>
        <v>Lesiones, pérdidas materiales, muerte</v>
      </c>
      <c r="K74" s="32" t="s">
        <v>27</v>
      </c>
      <c r="L74" s="45" t="str">
        <f>VLOOKUP(H74,PELIGROS!A$2:G$445,4,0)</f>
        <v>Inspecciones planeadas e inspecciones no planeadas, procedimientos de programas de seguridad y salud en el trabajo</v>
      </c>
      <c r="M74" s="45" t="str">
        <f>VLOOKUP(H74,PELIGROS!A$2:G$445,5,0)</f>
        <v>Programa de seguridad vial, señalización</v>
      </c>
      <c r="N74" s="32">
        <v>2</v>
      </c>
      <c r="O74" s="33">
        <v>1</v>
      </c>
      <c r="P74" s="33">
        <v>10</v>
      </c>
      <c r="Q74" s="33">
        <f t="shared" si="15"/>
        <v>2</v>
      </c>
      <c r="R74" s="33">
        <f t="shared" si="16"/>
        <v>20</v>
      </c>
      <c r="S74" s="31" t="str">
        <f t="shared" si="17"/>
        <v>B-2</v>
      </c>
      <c r="T74" s="42" t="str">
        <f t="shared" si="18"/>
        <v>IV</v>
      </c>
      <c r="U74" s="42" t="str">
        <f t="shared" si="19"/>
        <v>Aceptable</v>
      </c>
      <c r="V74" s="48"/>
      <c r="W74" s="45" t="str">
        <f>VLOOKUP(H74,PELIGROS!A$2:G$445,6,0)</f>
        <v>Muerte</v>
      </c>
      <c r="X74" s="32" t="s">
        <v>29</v>
      </c>
      <c r="Y74" s="32" t="s">
        <v>29</v>
      </c>
      <c r="Z74" s="32" t="s">
        <v>29</v>
      </c>
      <c r="AA74" s="45" t="s">
        <v>29</v>
      </c>
      <c r="AB74" s="45" t="str">
        <f>VLOOKUP(H74,PELIGROS!$A$2:$G$445,7,0)</f>
        <v>Seguridad vial y manejo defensivo, aseguramiento de áreas de trabajo</v>
      </c>
      <c r="AC74" s="32" t="s">
        <v>29</v>
      </c>
      <c r="AD74" s="54"/>
    </row>
    <row r="75" spans="1:30" ht="39.950000000000003" customHeight="1">
      <c r="A75" s="81"/>
      <c r="B75" s="85"/>
      <c r="C75" s="48"/>
      <c r="D75" s="48"/>
      <c r="E75" s="62"/>
      <c r="F75" s="62"/>
      <c r="G75" s="45" t="str">
        <f>VLOOKUP(H75,PELIGROS!A$1:G$445,2,0)</f>
        <v>Superficies de trabajo irregulares o deslizantes</v>
      </c>
      <c r="H75" s="31" t="s">
        <v>571</v>
      </c>
      <c r="I75" s="31" t="s">
        <v>1205</v>
      </c>
      <c r="J75" s="45" t="str">
        <f>VLOOKUP(H75,PELIGROS!A$2:G$445,3,0)</f>
        <v>Caídas del mismo nivel, fracturas, golpe con objetos, caídas de objetos, obstrucción de rutas de evacuación</v>
      </c>
      <c r="K75" s="32" t="s">
        <v>27</v>
      </c>
      <c r="L75" s="45" t="str">
        <f>VLOOKUP(H75,PELIGROS!A$2:G$445,4,0)</f>
        <v>N/A</v>
      </c>
      <c r="M75" s="45" t="str">
        <f>VLOOKUP(H75,PELIGROS!A$2:G$445,5,0)</f>
        <v>N/A</v>
      </c>
      <c r="N75" s="32">
        <v>2</v>
      </c>
      <c r="O75" s="33">
        <v>3</v>
      </c>
      <c r="P75" s="33">
        <v>10</v>
      </c>
      <c r="Q75" s="33">
        <f t="shared" si="15"/>
        <v>6</v>
      </c>
      <c r="R75" s="33">
        <f t="shared" si="16"/>
        <v>60</v>
      </c>
      <c r="S75" s="31" t="str">
        <f t="shared" si="17"/>
        <v>M-6</v>
      </c>
      <c r="T75" s="42" t="str">
        <f t="shared" si="18"/>
        <v>III</v>
      </c>
      <c r="U75" s="42" t="str">
        <f t="shared" si="19"/>
        <v>Mejorable</v>
      </c>
      <c r="V75" s="48"/>
      <c r="W75" s="45" t="str">
        <f>VLOOKUP(H75,PELIGROS!A$2:G$445,6,0)</f>
        <v>Caídas de distinto nivel</v>
      </c>
      <c r="X75" s="32" t="s">
        <v>29</v>
      </c>
      <c r="Y75" s="32" t="s">
        <v>29</v>
      </c>
      <c r="Z75" s="32" t="s">
        <v>1206</v>
      </c>
      <c r="AA75" s="45" t="s">
        <v>1219</v>
      </c>
      <c r="AB75" s="45" t="str">
        <f>VLOOKUP(H75,PELIGROS!$A$2:$G$445,7,0)</f>
        <v>Pautas Básicas en orden y aseo en el lugar de trabajo, actos y condiciones inseguras</v>
      </c>
      <c r="AC75" s="32" t="s">
        <v>29</v>
      </c>
      <c r="AD75" s="54"/>
    </row>
    <row r="76" spans="1:30" ht="39.950000000000003" customHeight="1">
      <c r="A76" s="81"/>
      <c r="B76" s="85"/>
      <c r="C76" s="48"/>
      <c r="D76" s="48"/>
      <c r="E76" s="62"/>
      <c r="F76" s="62"/>
      <c r="G76" s="45" t="str">
        <f>VLOOKUP(H76,PELIGROS!A$1:G$445,2,0)</f>
        <v>Atraco, golpiza, atentados y secuestrados</v>
      </c>
      <c r="H76" s="31" t="s">
        <v>51</v>
      </c>
      <c r="I76" s="31" t="s">
        <v>1205</v>
      </c>
      <c r="J76" s="45" t="str">
        <f>VLOOKUP(H76,PELIGROS!A$2:G$445,3,0)</f>
        <v>Estrés, golpes, Secuestros</v>
      </c>
      <c r="K76" s="32" t="s">
        <v>27</v>
      </c>
      <c r="L76" s="45" t="str">
        <f>VLOOKUP(H76,PELIGROS!A$2:G$445,4,0)</f>
        <v>Inspecciones planeadas e inspecciones no planeadas, procedimientos de programas de seguridad y salud en el trabajo</v>
      </c>
      <c r="M76" s="45" t="str">
        <f>VLOOKUP(H76,PELIGROS!A$2:G$445,5,0)</f>
        <v xml:space="preserve">Uniformes Corporativos, Chaquetas corporativas, Carnetización
</v>
      </c>
      <c r="N76" s="32">
        <v>2</v>
      </c>
      <c r="O76" s="33">
        <v>2</v>
      </c>
      <c r="P76" s="33">
        <v>10</v>
      </c>
      <c r="Q76" s="33">
        <f t="shared" si="15"/>
        <v>4</v>
      </c>
      <c r="R76" s="33">
        <f t="shared" si="16"/>
        <v>40</v>
      </c>
      <c r="S76" s="31" t="str">
        <f t="shared" si="17"/>
        <v>B-4</v>
      </c>
      <c r="T76" s="42" t="str">
        <f t="shared" si="18"/>
        <v>III</v>
      </c>
      <c r="U76" s="42" t="str">
        <f t="shared" si="19"/>
        <v>Mejorable</v>
      </c>
      <c r="V76" s="48"/>
      <c r="W76" s="45" t="str">
        <f>VLOOKUP(H76,PELIGROS!A$2:G$445,6,0)</f>
        <v>Secuestros</v>
      </c>
      <c r="X76" s="32" t="s">
        <v>29</v>
      </c>
      <c r="Y76" s="32" t="s">
        <v>29</v>
      </c>
      <c r="Z76" s="32" t="s">
        <v>29</v>
      </c>
      <c r="AA76" s="45" t="s">
        <v>1207</v>
      </c>
      <c r="AB76" s="45" t="str">
        <f>VLOOKUP(H76,PELIGROS!$A$2:$G$445,7,0)</f>
        <v>N/A</v>
      </c>
      <c r="AC76" s="32" t="s">
        <v>29</v>
      </c>
      <c r="AD76" s="54"/>
    </row>
    <row r="77" spans="1:30" ht="39.950000000000003" customHeight="1">
      <c r="A77" s="81"/>
      <c r="B77" s="85"/>
      <c r="C77" s="48"/>
      <c r="D77" s="48"/>
      <c r="E77" s="62"/>
      <c r="F77" s="62"/>
      <c r="G77" s="45" t="str">
        <f>VLOOKUP(H77,PELIGROS!A$1:G$445,2,0)</f>
        <v>SISMOS, INCENDIOS, INUNDACIONES, TERREMOTOS, VENDAVALES, DERRUMBE</v>
      </c>
      <c r="H77" s="31" t="s">
        <v>55</v>
      </c>
      <c r="I77" s="31" t="s">
        <v>1208</v>
      </c>
      <c r="J77" s="45" t="str">
        <f>VLOOKUP(H77,PELIGROS!A$2:G$445,3,0)</f>
        <v>SISMOS, INCENDIOS, INUNDACIONES, TERREMOTOS, VENDAVALES</v>
      </c>
      <c r="K77" s="32" t="s">
        <v>27</v>
      </c>
      <c r="L77" s="45" t="str">
        <f>VLOOKUP(H77,PELIGROS!A$2:G$445,4,0)</f>
        <v>Inspecciones planeadas e inspecciones no planeadas, procedimientos de programas de seguridad y salud en el trabajo</v>
      </c>
      <c r="M77" s="45" t="str">
        <f>VLOOKUP(H77,PELIGROS!A$2:G$445,5,0)</f>
        <v>BRIGADAS DE EMERGENCIAS</v>
      </c>
      <c r="N77" s="32">
        <v>2</v>
      </c>
      <c r="O77" s="33">
        <v>1</v>
      </c>
      <c r="P77" s="33">
        <v>100</v>
      </c>
      <c r="Q77" s="33">
        <f t="shared" si="15"/>
        <v>2</v>
      </c>
      <c r="R77" s="33">
        <f t="shared" si="16"/>
        <v>200</v>
      </c>
      <c r="S77" s="31" t="str">
        <f t="shared" si="17"/>
        <v>B-2</v>
      </c>
      <c r="T77" s="42" t="str">
        <f t="shared" si="18"/>
        <v>II</v>
      </c>
      <c r="U77" s="42" t="str">
        <f t="shared" si="19"/>
        <v>No Aceptable o Aceptable Con Control Especifico</v>
      </c>
      <c r="V77" s="48"/>
      <c r="W77" s="45" t="str">
        <f>VLOOKUP(H77,PELIGROS!A$2:G$445,6,0)</f>
        <v>MUERTE</v>
      </c>
      <c r="X77" s="32" t="s">
        <v>29</v>
      </c>
      <c r="Y77" s="32" t="s">
        <v>29</v>
      </c>
      <c r="Z77" s="32" t="s">
        <v>1209</v>
      </c>
      <c r="AA77" s="45" t="s">
        <v>1210</v>
      </c>
      <c r="AB77" s="45" t="str">
        <f>VLOOKUP(H77,PELIGROS!$A$2:$G$445,7,0)</f>
        <v>ENTRENAMIENTO DE LA BRIGADA; DIVULGACIÓN DE PLAN DE EMERGENCIA</v>
      </c>
      <c r="AC77" s="32" t="s">
        <v>1211</v>
      </c>
      <c r="AD77" s="54"/>
    </row>
    <row r="78" spans="1:30" ht="39.950000000000003" customHeight="1">
      <c r="A78" s="81"/>
      <c r="B78" s="85"/>
      <c r="C78" s="49" t="s">
        <v>1147</v>
      </c>
      <c r="D78" s="49" t="s">
        <v>1227</v>
      </c>
      <c r="E78" s="50" t="s">
        <v>982</v>
      </c>
      <c r="F78" s="50" t="s">
        <v>1197</v>
      </c>
      <c r="G78" s="44" t="str">
        <f>VLOOKUP(H78,PELIGROS!A$1:G$445,2,0)</f>
        <v>Virus</v>
      </c>
      <c r="H78" s="35" t="s">
        <v>108</v>
      </c>
      <c r="I78" s="35" t="s">
        <v>1198</v>
      </c>
      <c r="J78" s="44" t="str">
        <f>VLOOKUP(H78,PELIGROS!A$2:G$445,3,0)</f>
        <v>Infecciones Virales</v>
      </c>
      <c r="K78" s="36" t="s">
        <v>27</v>
      </c>
      <c r="L78" s="44" t="str">
        <f>VLOOKUP(H78,PELIGROS!A$2:G$445,4,0)</f>
        <v>N/A</v>
      </c>
      <c r="M78" s="44" t="str">
        <f>VLOOKUP(H78,PELIGROS!A$2:G$445,5,0)</f>
        <v>Vacunación</v>
      </c>
      <c r="N78" s="36">
        <v>2</v>
      </c>
      <c r="O78" s="37">
        <v>3</v>
      </c>
      <c r="P78" s="37">
        <v>10</v>
      </c>
      <c r="Q78" s="37">
        <f t="shared" si="15"/>
        <v>6</v>
      </c>
      <c r="R78" s="37">
        <f t="shared" si="16"/>
        <v>60</v>
      </c>
      <c r="S78" s="35" t="str">
        <f t="shared" si="17"/>
        <v>M-6</v>
      </c>
      <c r="T78" s="38" t="str">
        <f t="shared" si="18"/>
        <v>III</v>
      </c>
      <c r="U78" s="38" t="str">
        <f t="shared" si="19"/>
        <v>Mejorable</v>
      </c>
      <c r="V78" s="49">
        <v>2</v>
      </c>
      <c r="W78" s="44" t="str">
        <f>VLOOKUP(H78,PELIGROS!A$2:G$445,6,0)</f>
        <v xml:space="preserve">Enfermedades Infectocontagiosas
</v>
      </c>
      <c r="X78" s="36" t="s">
        <v>29</v>
      </c>
      <c r="Y78" s="36" t="s">
        <v>29</v>
      </c>
      <c r="Z78" s="36" t="s">
        <v>29</v>
      </c>
      <c r="AA78" s="44" t="s">
        <v>1199</v>
      </c>
      <c r="AB78" s="44" t="str">
        <f>VLOOKUP(H78,PELIGROS!$A$2:$G$445,7,0)</f>
        <v>Autocuidado</v>
      </c>
      <c r="AC78" s="36" t="s">
        <v>29</v>
      </c>
      <c r="AD78" s="55" t="s">
        <v>1217</v>
      </c>
    </row>
    <row r="79" spans="1:30" ht="39.950000000000003" customHeight="1">
      <c r="A79" s="81"/>
      <c r="B79" s="85"/>
      <c r="C79" s="49"/>
      <c r="D79" s="49"/>
      <c r="E79" s="50"/>
      <c r="F79" s="50"/>
      <c r="G79" s="44" t="str">
        <f>VLOOKUP(H79,PELIGROS!A$1:G$445,2,0)</f>
        <v>CONCENTRACIÓN EN ACTIVIDADES DE ALTO DESEMPEÑO MENTAL</v>
      </c>
      <c r="H79" s="35" t="s">
        <v>65</v>
      </c>
      <c r="I79" s="35" t="s">
        <v>1202</v>
      </c>
      <c r="J79" s="44" t="str">
        <f>VLOOKUP(H79,PELIGROS!A$2:G$445,3,0)</f>
        <v>ESTRÉS, CEFALEA, IRRITABILIDAD</v>
      </c>
      <c r="K79" s="36" t="s">
        <v>27</v>
      </c>
      <c r="L79" s="44" t="str">
        <f>VLOOKUP(H79,PELIGROS!A$2:G$445,4,0)</f>
        <v>N/A</v>
      </c>
      <c r="M79" s="44" t="str">
        <f>VLOOKUP(H79,PELIGROS!A$2:G$445,5,0)</f>
        <v>PVE PSICOSOCIAL</v>
      </c>
      <c r="N79" s="36">
        <v>2</v>
      </c>
      <c r="O79" s="37">
        <v>3</v>
      </c>
      <c r="P79" s="37">
        <v>10</v>
      </c>
      <c r="Q79" s="37">
        <f t="shared" si="15"/>
        <v>6</v>
      </c>
      <c r="R79" s="37">
        <f t="shared" si="16"/>
        <v>60</v>
      </c>
      <c r="S79" s="35" t="str">
        <f t="shared" si="17"/>
        <v>M-6</v>
      </c>
      <c r="T79" s="38" t="str">
        <f t="shared" si="18"/>
        <v>III</v>
      </c>
      <c r="U79" s="38" t="str">
        <f t="shared" si="19"/>
        <v>Mejorable</v>
      </c>
      <c r="V79" s="49"/>
      <c r="W79" s="44" t="str">
        <f>VLOOKUP(H79,PELIGROS!A$2:G$445,6,0)</f>
        <v>ESTRÉS</v>
      </c>
      <c r="X79" s="36" t="s">
        <v>29</v>
      </c>
      <c r="Y79" s="36" t="s">
        <v>29</v>
      </c>
      <c r="Z79" s="36" t="s">
        <v>29</v>
      </c>
      <c r="AA79" s="44" t="s">
        <v>1203</v>
      </c>
      <c r="AB79" s="44" t="str">
        <f>VLOOKUP(H79,PELIGROS!$A$2:$G$445,7,0)</f>
        <v>N/A</v>
      </c>
      <c r="AC79" s="36" t="s">
        <v>29</v>
      </c>
      <c r="AD79" s="55"/>
    </row>
    <row r="80" spans="1:30" ht="39.950000000000003" customHeight="1">
      <c r="A80" s="81"/>
      <c r="B80" s="85"/>
      <c r="C80" s="49"/>
      <c r="D80" s="49"/>
      <c r="E80" s="50"/>
      <c r="F80" s="50"/>
      <c r="G80" s="44" t="str">
        <f>VLOOKUP(H80,PELIGROS!A$1:G$445,2,0)</f>
        <v>Forzadas, Prolongadas</v>
      </c>
      <c r="H80" s="35" t="s">
        <v>37</v>
      </c>
      <c r="I80" s="35" t="s">
        <v>1204</v>
      </c>
      <c r="J80" s="44" t="str">
        <f>VLOOKUP(H80,PELIGROS!A$2:G$445,3,0)</f>
        <v xml:space="preserve">Lesiones osteomusculares, lesiones osteoarticulares
</v>
      </c>
      <c r="K80" s="36" t="s">
        <v>27</v>
      </c>
      <c r="L80" s="44" t="str">
        <f>VLOOKUP(H80,PELIGROS!A$2:G$445,4,0)</f>
        <v>Inspecciones planeadas e inspecciones no planeadas, procedimientos de programas de seguridad y salud en el trabajo</v>
      </c>
      <c r="M80" s="44" t="str">
        <f>VLOOKUP(H80,PELIGROS!A$2:G$445,5,0)</f>
        <v>PVE Biomecánico, programa pausas activas, exámenes periódicos, recomendaciones, control de posturas</v>
      </c>
      <c r="N80" s="36">
        <v>2</v>
      </c>
      <c r="O80" s="37">
        <v>3</v>
      </c>
      <c r="P80" s="37">
        <v>10</v>
      </c>
      <c r="Q80" s="37">
        <f t="shared" si="15"/>
        <v>6</v>
      </c>
      <c r="R80" s="37">
        <f t="shared" si="16"/>
        <v>60</v>
      </c>
      <c r="S80" s="35" t="str">
        <f t="shared" si="17"/>
        <v>M-6</v>
      </c>
      <c r="T80" s="38" t="str">
        <f t="shared" si="18"/>
        <v>III</v>
      </c>
      <c r="U80" s="38" t="str">
        <f t="shared" si="19"/>
        <v>Mejorable</v>
      </c>
      <c r="V80" s="49"/>
      <c r="W80" s="44" t="str">
        <f>VLOOKUP(H80,PELIGROS!A$2:G$445,6,0)</f>
        <v>Enfermedades Osteomusculares</v>
      </c>
      <c r="X80" s="36" t="s">
        <v>29</v>
      </c>
      <c r="Y80" s="36" t="s">
        <v>29</v>
      </c>
      <c r="Z80" s="36" t="s">
        <v>29</v>
      </c>
      <c r="AA80" s="44" t="s">
        <v>29</v>
      </c>
      <c r="AB80" s="44" t="str">
        <f>VLOOKUP(H80,PELIGROS!$A$2:$G$445,7,0)</f>
        <v>Prevención en lesiones osteomusculares, líderes de pausas activas</v>
      </c>
      <c r="AC80" s="36" t="s">
        <v>1218</v>
      </c>
      <c r="AD80" s="55"/>
    </row>
    <row r="81" spans="1:30" ht="39.950000000000003" customHeight="1">
      <c r="A81" s="81"/>
      <c r="B81" s="85"/>
      <c r="C81" s="49"/>
      <c r="D81" s="49"/>
      <c r="E81" s="50"/>
      <c r="F81" s="50"/>
      <c r="G81" s="44" t="str">
        <f>VLOOKUP(H81,PELIGROS!A$1:G$445,2,0)</f>
        <v>Atropellamiento, Envestir</v>
      </c>
      <c r="H81" s="35" t="s">
        <v>1071</v>
      </c>
      <c r="I81" s="35" t="s">
        <v>1205</v>
      </c>
      <c r="J81" s="44" t="str">
        <f>VLOOKUP(H81,PELIGROS!A$2:G$445,3,0)</f>
        <v>Lesiones, pérdidas materiales, muerte</v>
      </c>
      <c r="K81" s="36" t="s">
        <v>27</v>
      </c>
      <c r="L81" s="44" t="str">
        <f>VLOOKUP(H81,PELIGROS!A$2:G$445,4,0)</f>
        <v>Inspecciones planeadas e inspecciones no planeadas, procedimientos de programas de seguridad y salud en el trabajo</v>
      </c>
      <c r="M81" s="44" t="str">
        <f>VLOOKUP(H81,PELIGROS!A$2:G$445,5,0)</f>
        <v>Programa de seguridad vial, señalización</v>
      </c>
      <c r="N81" s="36">
        <v>2</v>
      </c>
      <c r="O81" s="37">
        <v>1</v>
      </c>
      <c r="P81" s="37">
        <v>10</v>
      </c>
      <c r="Q81" s="37">
        <f t="shared" si="15"/>
        <v>2</v>
      </c>
      <c r="R81" s="37">
        <f t="shared" si="16"/>
        <v>20</v>
      </c>
      <c r="S81" s="35" t="str">
        <f t="shared" si="17"/>
        <v>B-2</v>
      </c>
      <c r="T81" s="38" t="str">
        <f t="shared" si="18"/>
        <v>IV</v>
      </c>
      <c r="U81" s="38" t="str">
        <f t="shared" si="19"/>
        <v>Aceptable</v>
      </c>
      <c r="V81" s="49"/>
      <c r="W81" s="44" t="str">
        <f>VLOOKUP(H81,PELIGROS!A$2:G$445,6,0)</f>
        <v>Muerte</v>
      </c>
      <c r="X81" s="36" t="s">
        <v>29</v>
      </c>
      <c r="Y81" s="36" t="s">
        <v>29</v>
      </c>
      <c r="Z81" s="36" t="s">
        <v>29</v>
      </c>
      <c r="AA81" s="44" t="s">
        <v>29</v>
      </c>
      <c r="AB81" s="44" t="str">
        <f>VLOOKUP(H81,PELIGROS!$A$2:$G$445,7,0)</f>
        <v>Seguridad vial y manejo defensivo, aseguramiento de áreas de trabajo</v>
      </c>
      <c r="AC81" s="36" t="s">
        <v>29</v>
      </c>
      <c r="AD81" s="55"/>
    </row>
    <row r="82" spans="1:30" ht="39.950000000000003" customHeight="1">
      <c r="A82" s="81"/>
      <c r="B82" s="85"/>
      <c r="C82" s="49"/>
      <c r="D82" s="49"/>
      <c r="E82" s="50"/>
      <c r="F82" s="50"/>
      <c r="G82" s="44" t="str">
        <f>VLOOKUP(H82,PELIGROS!A$1:G$445,2,0)</f>
        <v>Superficies de trabajo irregulares o deslizantes</v>
      </c>
      <c r="H82" s="35" t="s">
        <v>571</v>
      </c>
      <c r="I82" s="35" t="s">
        <v>1205</v>
      </c>
      <c r="J82" s="44" t="str">
        <f>VLOOKUP(H82,PELIGROS!A$2:G$445,3,0)</f>
        <v>Caídas del mismo nivel, fracturas, golpe con objetos, caídas de objetos, obstrucción de rutas de evacuación</v>
      </c>
      <c r="K82" s="36" t="s">
        <v>27</v>
      </c>
      <c r="L82" s="44" t="str">
        <f>VLOOKUP(H82,PELIGROS!A$2:G$445,4,0)</f>
        <v>N/A</v>
      </c>
      <c r="M82" s="44" t="str">
        <f>VLOOKUP(H82,PELIGROS!A$2:G$445,5,0)</f>
        <v>N/A</v>
      </c>
      <c r="N82" s="36">
        <v>2</v>
      </c>
      <c r="O82" s="37">
        <v>3</v>
      </c>
      <c r="P82" s="37">
        <v>10</v>
      </c>
      <c r="Q82" s="37">
        <f t="shared" si="15"/>
        <v>6</v>
      </c>
      <c r="R82" s="37">
        <f t="shared" si="16"/>
        <v>60</v>
      </c>
      <c r="S82" s="35" t="str">
        <f t="shared" si="17"/>
        <v>M-6</v>
      </c>
      <c r="T82" s="38" t="str">
        <f t="shared" si="18"/>
        <v>III</v>
      </c>
      <c r="U82" s="38" t="str">
        <f t="shared" si="19"/>
        <v>Mejorable</v>
      </c>
      <c r="V82" s="49"/>
      <c r="W82" s="44" t="str">
        <f>VLOOKUP(H82,PELIGROS!A$2:G$445,6,0)</f>
        <v>Caídas de distinto nivel</v>
      </c>
      <c r="X82" s="36" t="s">
        <v>29</v>
      </c>
      <c r="Y82" s="36" t="s">
        <v>29</v>
      </c>
      <c r="Z82" s="36" t="s">
        <v>1206</v>
      </c>
      <c r="AA82" s="44" t="s">
        <v>1219</v>
      </c>
      <c r="AB82" s="44" t="str">
        <f>VLOOKUP(H82,PELIGROS!$A$2:$G$445,7,0)</f>
        <v>Pautas Básicas en orden y aseo en el lugar de trabajo, actos y condiciones inseguras</v>
      </c>
      <c r="AC82" s="36" t="s">
        <v>29</v>
      </c>
      <c r="AD82" s="55"/>
    </row>
    <row r="83" spans="1:30" ht="39.950000000000003" customHeight="1">
      <c r="A83" s="81"/>
      <c r="B83" s="85"/>
      <c r="C83" s="49"/>
      <c r="D83" s="49"/>
      <c r="E83" s="50"/>
      <c r="F83" s="50"/>
      <c r="G83" s="44" t="str">
        <f>VLOOKUP(H83,PELIGROS!A$1:G$445,2,0)</f>
        <v>Atraco, golpiza, atentados y secuestrados</v>
      </c>
      <c r="H83" s="35" t="s">
        <v>51</v>
      </c>
      <c r="I83" s="35" t="s">
        <v>1205</v>
      </c>
      <c r="J83" s="44" t="str">
        <f>VLOOKUP(H83,PELIGROS!A$2:G$445,3,0)</f>
        <v>Estrés, golpes, Secuestros</v>
      </c>
      <c r="K83" s="36" t="s">
        <v>27</v>
      </c>
      <c r="L83" s="44" t="str">
        <f>VLOOKUP(H83,PELIGROS!A$2:G$445,4,0)</f>
        <v>Inspecciones planeadas e inspecciones no planeadas, procedimientos de programas de seguridad y salud en el trabajo</v>
      </c>
      <c r="M83" s="44" t="str">
        <f>VLOOKUP(H83,PELIGROS!A$2:G$445,5,0)</f>
        <v xml:space="preserve">Uniformes Corporativos, Chaquetas corporativas, Carnetización
</v>
      </c>
      <c r="N83" s="36">
        <v>2</v>
      </c>
      <c r="O83" s="37">
        <v>2</v>
      </c>
      <c r="P83" s="37">
        <v>10</v>
      </c>
      <c r="Q83" s="37">
        <f t="shared" si="15"/>
        <v>4</v>
      </c>
      <c r="R83" s="37">
        <f t="shared" si="16"/>
        <v>40</v>
      </c>
      <c r="S83" s="35" t="str">
        <f t="shared" si="17"/>
        <v>B-4</v>
      </c>
      <c r="T83" s="38" t="str">
        <f t="shared" si="18"/>
        <v>III</v>
      </c>
      <c r="U83" s="38" t="str">
        <f t="shared" si="19"/>
        <v>Mejorable</v>
      </c>
      <c r="V83" s="49"/>
      <c r="W83" s="44" t="str">
        <f>VLOOKUP(H83,PELIGROS!A$2:G$445,6,0)</f>
        <v>Secuestros</v>
      </c>
      <c r="X83" s="36" t="s">
        <v>29</v>
      </c>
      <c r="Y83" s="36" t="s">
        <v>29</v>
      </c>
      <c r="Z83" s="36" t="s">
        <v>29</v>
      </c>
      <c r="AA83" s="44" t="s">
        <v>1207</v>
      </c>
      <c r="AB83" s="44" t="str">
        <f>VLOOKUP(H83,PELIGROS!$A$2:$G$445,7,0)</f>
        <v>N/A</v>
      </c>
      <c r="AC83" s="36" t="s">
        <v>29</v>
      </c>
      <c r="AD83" s="55"/>
    </row>
    <row r="84" spans="1:30" ht="39.950000000000003" customHeight="1">
      <c r="A84" s="81"/>
      <c r="B84" s="85"/>
      <c r="C84" s="49"/>
      <c r="D84" s="49"/>
      <c r="E84" s="50"/>
      <c r="F84" s="50"/>
      <c r="G84" s="44" t="str">
        <f>VLOOKUP(H84,PELIGROS!A$1:G$445,2,0)</f>
        <v>SISMOS, INCENDIOS, INUNDACIONES, TERREMOTOS, VENDAVALES, DERRUMBE</v>
      </c>
      <c r="H84" s="35" t="s">
        <v>55</v>
      </c>
      <c r="I84" s="35" t="s">
        <v>1208</v>
      </c>
      <c r="J84" s="44" t="str">
        <f>VLOOKUP(H84,PELIGROS!A$2:G$445,3,0)</f>
        <v>SISMOS, INCENDIOS, INUNDACIONES, TERREMOTOS, VENDAVALES</v>
      </c>
      <c r="K84" s="36" t="s">
        <v>27</v>
      </c>
      <c r="L84" s="44" t="str">
        <f>VLOOKUP(H84,PELIGROS!A$2:G$445,4,0)</f>
        <v>Inspecciones planeadas e inspecciones no planeadas, procedimientos de programas de seguridad y salud en el trabajo</v>
      </c>
      <c r="M84" s="44" t="str">
        <f>VLOOKUP(H84,PELIGROS!A$2:G$445,5,0)</f>
        <v>BRIGADAS DE EMERGENCIAS</v>
      </c>
      <c r="N84" s="36">
        <v>2</v>
      </c>
      <c r="O84" s="37">
        <v>1</v>
      </c>
      <c r="P84" s="37">
        <v>100</v>
      </c>
      <c r="Q84" s="37">
        <f t="shared" si="15"/>
        <v>2</v>
      </c>
      <c r="R84" s="37">
        <f t="shared" si="16"/>
        <v>200</v>
      </c>
      <c r="S84" s="35" t="str">
        <f t="shared" si="17"/>
        <v>B-2</v>
      </c>
      <c r="T84" s="38" t="str">
        <f t="shared" si="18"/>
        <v>II</v>
      </c>
      <c r="U84" s="38" t="str">
        <f t="shared" si="19"/>
        <v>No Aceptable o Aceptable Con Control Especifico</v>
      </c>
      <c r="V84" s="49"/>
      <c r="W84" s="44" t="str">
        <f>VLOOKUP(H84,PELIGROS!A$2:G$445,6,0)</f>
        <v>MUERTE</v>
      </c>
      <c r="X84" s="36" t="s">
        <v>29</v>
      </c>
      <c r="Y84" s="36" t="s">
        <v>29</v>
      </c>
      <c r="Z84" s="36" t="s">
        <v>1209</v>
      </c>
      <c r="AA84" s="44" t="s">
        <v>1210</v>
      </c>
      <c r="AB84" s="44" t="str">
        <f>VLOOKUP(H84,PELIGROS!$A$2:$G$445,7,0)</f>
        <v>ENTRENAMIENTO DE LA BRIGADA; DIVULGACIÓN DE PLAN DE EMERGENCIA</v>
      </c>
      <c r="AC84" s="36" t="s">
        <v>1211</v>
      </c>
      <c r="AD84" s="55"/>
    </row>
    <row r="85" spans="1:30" ht="39.950000000000003" customHeight="1">
      <c r="A85" s="81"/>
      <c r="B85" s="85"/>
      <c r="C85" s="48" t="s">
        <v>1215</v>
      </c>
      <c r="D85" s="48" t="s">
        <v>1216</v>
      </c>
      <c r="E85" s="62" t="s">
        <v>1036</v>
      </c>
      <c r="F85" s="62" t="s">
        <v>1197</v>
      </c>
      <c r="G85" s="45" t="str">
        <f>VLOOKUP(H85,PELIGROS!A$1:G$445,2,0)</f>
        <v>Virus</v>
      </c>
      <c r="H85" s="31" t="s">
        <v>108</v>
      </c>
      <c r="I85" s="31" t="s">
        <v>1198</v>
      </c>
      <c r="J85" s="45" t="str">
        <f>VLOOKUP(H85,PELIGROS!A$2:G$445,3,0)</f>
        <v>Infecciones Virales</v>
      </c>
      <c r="K85" s="32" t="s">
        <v>27</v>
      </c>
      <c r="L85" s="45" t="str">
        <f>VLOOKUP(H85,PELIGROS!A$2:G$445,4,0)</f>
        <v>N/A</v>
      </c>
      <c r="M85" s="45" t="str">
        <f>VLOOKUP(H85,PELIGROS!A$2:G$445,5,0)</f>
        <v>Vacunación</v>
      </c>
      <c r="N85" s="32">
        <v>2</v>
      </c>
      <c r="O85" s="33">
        <v>3</v>
      </c>
      <c r="P85" s="33">
        <v>10</v>
      </c>
      <c r="Q85" s="33">
        <f t="shared" ref="Q85:Q97" si="20">N85*O85</f>
        <v>6</v>
      </c>
      <c r="R85" s="33">
        <f t="shared" ref="R85:R97" si="21">P85*Q85</f>
        <v>60</v>
      </c>
      <c r="S85" s="31" t="str">
        <f t="shared" ref="S85:S97" si="22">IF(Q85=40,"MA-40",IF(Q85=30,"MA-30",IF(Q85=20,"A-20",IF(Q85=10,"A-10",IF(Q85=24,"MA-24",IF(Q85=18,"A-18",IF(Q85=12,"A-12",IF(Q85=6,"M-6",IF(Q85=8,"M-8",IF(Q85=6,"M-6",IF(Q85=4,"B-4",IF(Q85=2,"B-2",))))))))))))</f>
        <v>M-6</v>
      </c>
      <c r="T85" s="42" t="str">
        <f t="shared" ref="T85:T97" si="23">IF(R85&lt;=20,"IV",IF(R85&lt;=120,"III",IF(R85&lt;=500,"II",IF(R85&lt;=4000,"I"))))</f>
        <v>III</v>
      </c>
      <c r="U85" s="42" t="str">
        <f t="shared" ref="U85:U97" si="24">IF(T85=0,"",IF(T85="IV","Aceptable",IF(T85="III","Mejorable",IF(T85="II","No Aceptable o Aceptable Con Control Especifico",IF(T85="I","No Aceptable","")))))</f>
        <v>Mejorable</v>
      </c>
      <c r="V85" s="48">
        <v>2</v>
      </c>
      <c r="W85" s="45" t="str">
        <f>VLOOKUP(H85,PELIGROS!A$2:G$445,6,0)</f>
        <v xml:space="preserve">Enfermedades Infectocontagiosas
</v>
      </c>
      <c r="X85" s="32" t="s">
        <v>29</v>
      </c>
      <c r="Y85" s="32" t="s">
        <v>29</v>
      </c>
      <c r="Z85" s="32" t="s">
        <v>29</v>
      </c>
      <c r="AA85" s="45" t="s">
        <v>1199</v>
      </c>
      <c r="AB85" s="45" t="str">
        <f>VLOOKUP(H85,PELIGROS!$A$2:$G$445,7,0)</f>
        <v>Autocuidado</v>
      </c>
      <c r="AC85" s="32" t="s">
        <v>29</v>
      </c>
      <c r="AD85" s="54" t="s">
        <v>1217</v>
      </c>
    </row>
    <row r="86" spans="1:30" ht="39.950000000000003" customHeight="1">
      <c r="A86" s="81"/>
      <c r="B86" s="85"/>
      <c r="C86" s="48"/>
      <c r="D86" s="48"/>
      <c r="E86" s="62"/>
      <c r="F86" s="62"/>
      <c r="G86" s="45" t="str">
        <f>VLOOKUP(H86,PELIGROS!A$1:G$445,2,0)</f>
        <v>CONCENTRACIÓN EN ACTIVIDADES DE ALTO DESEMPEÑO MENTAL</v>
      </c>
      <c r="H86" s="31" t="s">
        <v>65</v>
      </c>
      <c r="I86" s="31" t="s">
        <v>1202</v>
      </c>
      <c r="J86" s="45" t="str">
        <f>VLOOKUP(H86,PELIGROS!A$2:G$445,3,0)</f>
        <v>ESTRÉS, CEFALEA, IRRITABILIDAD</v>
      </c>
      <c r="K86" s="32" t="s">
        <v>27</v>
      </c>
      <c r="L86" s="45" t="str">
        <f>VLOOKUP(H86,PELIGROS!A$2:G$445,4,0)</f>
        <v>N/A</v>
      </c>
      <c r="M86" s="45" t="str">
        <f>VLOOKUP(H86,PELIGROS!A$2:G$445,5,0)</f>
        <v>PVE PSICOSOCIAL</v>
      </c>
      <c r="N86" s="32">
        <v>2</v>
      </c>
      <c r="O86" s="33">
        <v>3</v>
      </c>
      <c r="P86" s="33">
        <v>10</v>
      </c>
      <c r="Q86" s="33">
        <f t="shared" si="20"/>
        <v>6</v>
      </c>
      <c r="R86" s="33">
        <f t="shared" si="21"/>
        <v>60</v>
      </c>
      <c r="S86" s="31" t="str">
        <f t="shared" si="22"/>
        <v>M-6</v>
      </c>
      <c r="T86" s="42" t="str">
        <f t="shared" si="23"/>
        <v>III</v>
      </c>
      <c r="U86" s="42" t="str">
        <f t="shared" si="24"/>
        <v>Mejorable</v>
      </c>
      <c r="V86" s="48"/>
      <c r="W86" s="45" t="str">
        <f>VLOOKUP(H86,PELIGROS!A$2:G$445,6,0)</f>
        <v>ESTRÉS</v>
      </c>
      <c r="X86" s="32" t="s">
        <v>29</v>
      </c>
      <c r="Y86" s="32" t="s">
        <v>29</v>
      </c>
      <c r="Z86" s="32" t="s">
        <v>29</v>
      </c>
      <c r="AA86" s="45" t="s">
        <v>1203</v>
      </c>
      <c r="AB86" s="45" t="str">
        <f>VLOOKUP(H86,PELIGROS!$A$2:$G$445,7,0)</f>
        <v>N/A</v>
      </c>
      <c r="AC86" s="32" t="s">
        <v>29</v>
      </c>
      <c r="AD86" s="54"/>
    </row>
    <row r="87" spans="1:30" ht="39.950000000000003" customHeight="1">
      <c r="A87" s="81"/>
      <c r="B87" s="85"/>
      <c r="C87" s="48"/>
      <c r="D87" s="48"/>
      <c r="E87" s="62"/>
      <c r="F87" s="62"/>
      <c r="G87" s="45" t="str">
        <f>VLOOKUP(H87,PELIGROS!A$1:G$445,2,0)</f>
        <v>Forzadas, Prolongadas</v>
      </c>
      <c r="H87" s="31" t="s">
        <v>37</v>
      </c>
      <c r="I87" s="31" t="s">
        <v>1204</v>
      </c>
      <c r="J87" s="45" t="str">
        <f>VLOOKUP(H87,PELIGROS!A$2:G$445,3,0)</f>
        <v xml:space="preserve">Lesiones osteomusculares, lesiones osteoarticulares
</v>
      </c>
      <c r="K87" s="32" t="s">
        <v>27</v>
      </c>
      <c r="L87" s="45" t="str">
        <f>VLOOKUP(H87,PELIGROS!A$2:G$445,4,0)</f>
        <v>Inspecciones planeadas e inspecciones no planeadas, procedimientos de programas de seguridad y salud en el trabajo</v>
      </c>
      <c r="M87" s="45" t="str">
        <f>VLOOKUP(H87,PELIGROS!A$2:G$445,5,0)</f>
        <v>PVE Biomecánico, programa pausas activas, exámenes periódicos, recomendaciones, control de posturas</v>
      </c>
      <c r="N87" s="32">
        <v>2</v>
      </c>
      <c r="O87" s="33">
        <v>3</v>
      </c>
      <c r="P87" s="33">
        <v>10</v>
      </c>
      <c r="Q87" s="33">
        <f t="shared" si="20"/>
        <v>6</v>
      </c>
      <c r="R87" s="33">
        <f t="shared" si="21"/>
        <v>60</v>
      </c>
      <c r="S87" s="31" t="str">
        <f t="shared" si="22"/>
        <v>M-6</v>
      </c>
      <c r="T87" s="42" t="str">
        <f t="shared" si="23"/>
        <v>III</v>
      </c>
      <c r="U87" s="42" t="str">
        <f t="shared" si="24"/>
        <v>Mejorable</v>
      </c>
      <c r="V87" s="48"/>
      <c r="W87" s="45" t="str">
        <f>VLOOKUP(H87,PELIGROS!A$2:G$445,6,0)</f>
        <v>Enfermedades Osteomusculares</v>
      </c>
      <c r="X87" s="32" t="s">
        <v>29</v>
      </c>
      <c r="Y87" s="32" t="s">
        <v>29</v>
      </c>
      <c r="Z87" s="32" t="s">
        <v>29</v>
      </c>
      <c r="AA87" s="45" t="s">
        <v>29</v>
      </c>
      <c r="AB87" s="45" t="str">
        <f>VLOOKUP(H87,PELIGROS!$A$2:$G$445,7,0)</f>
        <v>Prevención en lesiones osteomusculares, líderes de pausas activas</v>
      </c>
      <c r="AC87" s="32" t="s">
        <v>1218</v>
      </c>
      <c r="AD87" s="54"/>
    </row>
    <row r="88" spans="1:30" ht="39.950000000000003" customHeight="1">
      <c r="A88" s="81"/>
      <c r="B88" s="85"/>
      <c r="C88" s="48"/>
      <c r="D88" s="48"/>
      <c r="E88" s="62"/>
      <c r="F88" s="62"/>
      <c r="G88" s="45" t="str">
        <f>VLOOKUP(H88,PELIGROS!A$1:G$445,2,0)</f>
        <v>Atropellamiento, Envestir</v>
      </c>
      <c r="H88" s="31" t="s">
        <v>1071</v>
      </c>
      <c r="I88" s="31" t="s">
        <v>1205</v>
      </c>
      <c r="J88" s="45" t="str">
        <f>VLOOKUP(H88,PELIGROS!A$2:G$445,3,0)</f>
        <v>Lesiones, pérdidas materiales, muerte</v>
      </c>
      <c r="K88" s="32" t="s">
        <v>27</v>
      </c>
      <c r="L88" s="45" t="str">
        <f>VLOOKUP(H88,PELIGROS!A$2:G$445,4,0)</f>
        <v>Inspecciones planeadas e inspecciones no planeadas, procedimientos de programas de seguridad y salud en el trabajo</v>
      </c>
      <c r="M88" s="45" t="str">
        <f>VLOOKUP(H88,PELIGROS!A$2:G$445,5,0)</f>
        <v>Programa de seguridad vial, señalización</v>
      </c>
      <c r="N88" s="32">
        <v>2</v>
      </c>
      <c r="O88" s="33">
        <v>1</v>
      </c>
      <c r="P88" s="33">
        <v>10</v>
      </c>
      <c r="Q88" s="33">
        <f t="shared" si="20"/>
        <v>2</v>
      </c>
      <c r="R88" s="33">
        <f t="shared" si="21"/>
        <v>20</v>
      </c>
      <c r="S88" s="31" t="str">
        <f t="shared" si="22"/>
        <v>B-2</v>
      </c>
      <c r="T88" s="42" t="str">
        <f t="shared" si="23"/>
        <v>IV</v>
      </c>
      <c r="U88" s="42" t="str">
        <f t="shared" si="24"/>
        <v>Aceptable</v>
      </c>
      <c r="V88" s="48"/>
      <c r="W88" s="45" t="str">
        <f>VLOOKUP(H88,PELIGROS!A$2:G$445,6,0)</f>
        <v>Muerte</v>
      </c>
      <c r="X88" s="32" t="s">
        <v>29</v>
      </c>
      <c r="Y88" s="32" t="s">
        <v>29</v>
      </c>
      <c r="Z88" s="32" t="s">
        <v>29</v>
      </c>
      <c r="AA88" s="45" t="s">
        <v>29</v>
      </c>
      <c r="AB88" s="45" t="str">
        <f>VLOOKUP(H88,PELIGROS!$A$2:$G$445,7,0)</f>
        <v>Seguridad vial y manejo defensivo, aseguramiento de áreas de trabajo</v>
      </c>
      <c r="AC88" s="32" t="s">
        <v>29</v>
      </c>
      <c r="AD88" s="54"/>
    </row>
    <row r="89" spans="1:30" ht="39.950000000000003" customHeight="1">
      <c r="A89" s="81"/>
      <c r="B89" s="85"/>
      <c r="C89" s="48"/>
      <c r="D89" s="48"/>
      <c r="E89" s="62"/>
      <c r="F89" s="62"/>
      <c r="G89" s="45" t="str">
        <f>VLOOKUP(H89,PELIGROS!A$1:G$445,2,0)</f>
        <v>Superficies de trabajo irregulares o deslizantes</v>
      </c>
      <c r="H89" s="31" t="s">
        <v>571</v>
      </c>
      <c r="I89" s="31" t="s">
        <v>1205</v>
      </c>
      <c r="J89" s="45" t="str">
        <f>VLOOKUP(H89,PELIGROS!A$2:G$445,3,0)</f>
        <v>Caídas del mismo nivel, fracturas, golpe con objetos, caídas de objetos, obstrucción de rutas de evacuación</v>
      </c>
      <c r="K89" s="32" t="s">
        <v>27</v>
      </c>
      <c r="L89" s="45" t="str">
        <f>VLOOKUP(H89,PELIGROS!A$2:G$445,4,0)</f>
        <v>N/A</v>
      </c>
      <c r="M89" s="45" t="str">
        <f>VLOOKUP(H89,PELIGROS!A$2:G$445,5,0)</f>
        <v>N/A</v>
      </c>
      <c r="N89" s="32">
        <v>2</v>
      </c>
      <c r="O89" s="33">
        <v>3</v>
      </c>
      <c r="P89" s="33">
        <v>10</v>
      </c>
      <c r="Q89" s="33">
        <f t="shared" si="20"/>
        <v>6</v>
      </c>
      <c r="R89" s="33">
        <f t="shared" si="21"/>
        <v>60</v>
      </c>
      <c r="S89" s="31" t="str">
        <f t="shared" si="22"/>
        <v>M-6</v>
      </c>
      <c r="T89" s="42" t="str">
        <f t="shared" si="23"/>
        <v>III</v>
      </c>
      <c r="U89" s="42" t="str">
        <f t="shared" si="24"/>
        <v>Mejorable</v>
      </c>
      <c r="V89" s="48"/>
      <c r="W89" s="45" t="str">
        <f>VLOOKUP(H89,PELIGROS!A$2:G$445,6,0)</f>
        <v>Caídas de distinto nivel</v>
      </c>
      <c r="X89" s="32" t="s">
        <v>29</v>
      </c>
      <c r="Y89" s="32" t="s">
        <v>29</v>
      </c>
      <c r="Z89" s="32" t="s">
        <v>1206</v>
      </c>
      <c r="AA89" s="45" t="s">
        <v>1219</v>
      </c>
      <c r="AB89" s="45" t="str">
        <f>VLOOKUP(H89,PELIGROS!$A$2:$G$445,7,0)</f>
        <v>Pautas Básicas en orden y aseo en el lugar de trabajo, actos y condiciones inseguras</v>
      </c>
      <c r="AC89" s="32" t="s">
        <v>29</v>
      </c>
      <c r="AD89" s="54"/>
    </row>
    <row r="90" spans="1:30" ht="39.950000000000003" customHeight="1">
      <c r="A90" s="81"/>
      <c r="B90" s="85"/>
      <c r="C90" s="48"/>
      <c r="D90" s="48"/>
      <c r="E90" s="62"/>
      <c r="F90" s="62"/>
      <c r="G90" s="45" t="str">
        <f>VLOOKUP(H90,PELIGROS!A$1:G$445,2,0)</f>
        <v>Atraco, golpiza, atentados y secuestrados</v>
      </c>
      <c r="H90" s="31" t="s">
        <v>51</v>
      </c>
      <c r="I90" s="31" t="s">
        <v>1205</v>
      </c>
      <c r="J90" s="45" t="str">
        <f>VLOOKUP(H90,PELIGROS!A$2:G$445,3,0)</f>
        <v>Estrés, golpes, Secuestros</v>
      </c>
      <c r="K90" s="32" t="s">
        <v>27</v>
      </c>
      <c r="L90" s="45" t="str">
        <f>VLOOKUP(H90,PELIGROS!A$2:G$445,4,0)</f>
        <v>Inspecciones planeadas e inspecciones no planeadas, procedimientos de programas de seguridad y salud en el trabajo</v>
      </c>
      <c r="M90" s="45" t="str">
        <f>VLOOKUP(H90,PELIGROS!A$2:G$445,5,0)</f>
        <v xml:space="preserve">Uniformes Corporativos, Chaquetas corporativas, Carnetización
</v>
      </c>
      <c r="N90" s="32">
        <v>2</v>
      </c>
      <c r="O90" s="33">
        <v>2</v>
      </c>
      <c r="P90" s="33">
        <v>10</v>
      </c>
      <c r="Q90" s="33">
        <f t="shared" si="20"/>
        <v>4</v>
      </c>
      <c r="R90" s="33">
        <f t="shared" si="21"/>
        <v>40</v>
      </c>
      <c r="S90" s="31" t="str">
        <f t="shared" si="22"/>
        <v>B-4</v>
      </c>
      <c r="T90" s="42" t="str">
        <f t="shared" si="23"/>
        <v>III</v>
      </c>
      <c r="U90" s="42" t="str">
        <f t="shared" si="24"/>
        <v>Mejorable</v>
      </c>
      <c r="V90" s="48"/>
      <c r="W90" s="45" t="str">
        <f>VLOOKUP(H90,PELIGROS!A$2:G$445,6,0)</f>
        <v>Secuestros</v>
      </c>
      <c r="X90" s="32" t="s">
        <v>29</v>
      </c>
      <c r="Y90" s="32" t="s">
        <v>29</v>
      </c>
      <c r="Z90" s="32" t="s">
        <v>29</v>
      </c>
      <c r="AA90" s="45" t="s">
        <v>1207</v>
      </c>
      <c r="AB90" s="45" t="str">
        <f>VLOOKUP(H90,PELIGROS!$A$2:$G$445,7,0)</f>
        <v>N/A</v>
      </c>
      <c r="AC90" s="32" t="s">
        <v>29</v>
      </c>
      <c r="AD90" s="54"/>
    </row>
    <row r="91" spans="1:30" ht="39.950000000000003" customHeight="1">
      <c r="A91" s="81"/>
      <c r="B91" s="85"/>
      <c r="C91" s="48"/>
      <c r="D91" s="48"/>
      <c r="E91" s="62"/>
      <c r="F91" s="62"/>
      <c r="G91" s="45" t="str">
        <f>VLOOKUP(H91,PELIGROS!A$1:G$445,2,0)</f>
        <v>SISMOS, INCENDIOS, INUNDACIONES, TERREMOTOS, VENDAVALES, DERRUMBE</v>
      </c>
      <c r="H91" s="31" t="s">
        <v>55</v>
      </c>
      <c r="I91" s="31" t="s">
        <v>1208</v>
      </c>
      <c r="J91" s="45" t="str">
        <f>VLOOKUP(H91,PELIGROS!A$2:G$445,3,0)</f>
        <v>SISMOS, INCENDIOS, INUNDACIONES, TERREMOTOS, VENDAVALES</v>
      </c>
      <c r="K91" s="32" t="s">
        <v>27</v>
      </c>
      <c r="L91" s="45" t="str">
        <f>VLOOKUP(H91,PELIGROS!A$2:G$445,4,0)</f>
        <v>Inspecciones planeadas e inspecciones no planeadas, procedimientos de programas de seguridad y salud en el trabajo</v>
      </c>
      <c r="M91" s="45" t="str">
        <f>VLOOKUP(H91,PELIGROS!A$2:G$445,5,0)</f>
        <v>BRIGADAS DE EMERGENCIAS</v>
      </c>
      <c r="N91" s="32">
        <v>2</v>
      </c>
      <c r="O91" s="33">
        <v>1</v>
      </c>
      <c r="P91" s="33">
        <v>100</v>
      </c>
      <c r="Q91" s="33">
        <f t="shared" si="20"/>
        <v>2</v>
      </c>
      <c r="R91" s="33">
        <f t="shared" si="21"/>
        <v>200</v>
      </c>
      <c r="S91" s="31" t="str">
        <f t="shared" si="22"/>
        <v>B-2</v>
      </c>
      <c r="T91" s="42" t="str">
        <f t="shared" si="23"/>
        <v>II</v>
      </c>
      <c r="U91" s="42" t="str">
        <f t="shared" si="24"/>
        <v>No Aceptable o Aceptable Con Control Especifico</v>
      </c>
      <c r="V91" s="48"/>
      <c r="W91" s="45" t="str">
        <f>VLOOKUP(H91,PELIGROS!A$2:G$445,6,0)</f>
        <v>MUERTE</v>
      </c>
      <c r="X91" s="32" t="s">
        <v>29</v>
      </c>
      <c r="Y91" s="32" t="s">
        <v>29</v>
      </c>
      <c r="Z91" s="32" t="s">
        <v>1209</v>
      </c>
      <c r="AA91" s="45" t="s">
        <v>1210</v>
      </c>
      <c r="AB91" s="45" t="str">
        <f>VLOOKUP(H91,PELIGROS!$A$2:$G$445,7,0)</f>
        <v>ENTRENAMIENTO DE LA BRIGADA; DIVULGACIÓN DE PLAN DE EMERGENCIA</v>
      </c>
      <c r="AC91" s="32" t="s">
        <v>1211</v>
      </c>
      <c r="AD91" s="54"/>
    </row>
    <row r="92" spans="1:30" ht="39.950000000000003" customHeight="1">
      <c r="A92" s="81"/>
      <c r="B92" s="85"/>
      <c r="C92" s="49" t="s">
        <v>1215</v>
      </c>
      <c r="D92" s="49" t="s">
        <v>1216</v>
      </c>
      <c r="E92" s="50" t="s">
        <v>1035</v>
      </c>
      <c r="F92" s="50" t="s">
        <v>1197</v>
      </c>
      <c r="G92" s="44" t="str">
        <f>VLOOKUP(H92,PELIGROS!A$1:G$445,2,0)</f>
        <v>Virus</v>
      </c>
      <c r="H92" s="35" t="s">
        <v>108</v>
      </c>
      <c r="I92" s="35" t="s">
        <v>1198</v>
      </c>
      <c r="J92" s="44" t="str">
        <f>VLOOKUP(H92,PELIGROS!A$2:G$445,3,0)</f>
        <v>Infecciones Virales</v>
      </c>
      <c r="K92" s="36" t="s">
        <v>27</v>
      </c>
      <c r="L92" s="44" t="str">
        <f>VLOOKUP(H92,PELIGROS!A$2:G$445,4,0)</f>
        <v>N/A</v>
      </c>
      <c r="M92" s="44" t="str">
        <f>VLOOKUP(H92,PELIGROS!A$2:G$445,5,0)</f>
        <v>Vacunación</v>
      </c>
      <c r="N92" s="36">
        <v>2</v>
      </c>
      <c r="O92" s="37">
        <v>3</v>
      </c>
      <c r="P92" s="37">
        <v>10</v>
      </c>
      <c r="Q92" s="37">
        <f t="shared" si="20"/>
        <v>6</v>
      </c>
      <c r="R92" s="37">
        <f t="shared" si="21"/>
        <v>60</v>
      </c>
      <c r="S92" s="35" t="str">
        <f t="shared" si="22"/>
        <v>M-6</v>
      </c>
      <c r="T92" s="38" t="str">
        <f t="shared" si="23"/>
        <v>III</v>
      </c>
      <c r="U92" s="38" t="str">
        <f t="shared" si="24"/>
        <v>Mejorable</v>
      </c>
      <c r="V92" s="49">
        <v>3</v>
      </c>
      <c r="W92" s="44" t="str">
        <f>VLOOKUP(H92,PELIGROS!A$2:G$445,6,0)</f>
        <v xml:space="preserve">Enfermedades Infectocontagiosas
</v>
      </c>
      <c r="X92" s="36" t="s">
        <v>29</v>
      </c>
      <c r="Y92" s="36" t="s">
        <v>29</v>
      </c>
      <c r="Z92" s="36" t="s">
        <v>29</v>
      </c>
      <c r="AA92" s="44" t="s">
        <v>1199</v>
      </c>
      <c r="AB92" s="44" t="str">
        <f>VLOOKUP(H92,PELIGROS!$A$2:$G$445,7,0)</f>
        <v>Autocuidado</v>
      </c>
      <c r="AC92" s="36" t="s">
        <v>29</v>
      </c>
      <c r="AD92" s="55" t="s">
        <v>1217</v>
      </c>
    </row>
    <row r="93" spans="1:30" ht="39.950000000000003" customHeight="1">
      <c r="A93" s="81"/>
      <c r="B93" s="85"/>
      <c r="C93" s="49"/>
      <c r="D93" s="49"/>
      <c r="E93" s="50"/>
      <c r="F93" s="50"/>
      <c r="G93" s="44" t="str">
        <f>VLOOKUP(H93,PELIGROS!A$1:G$445,2,0)</f>
        <v>CONCENTRACIÓN EN ACTIVIDADES DE ALTO DESEMPEÑO MENTAL</v>
      </c>
      <c r="H93" s="35" t="s">
        <v>65</v>
      </c>
      <c r="I93" s="35" t="s">
        <v>1202</v>
      </c>
      <c r="J93" s="44" t="str">
        <f>VLOOKUP(H93,PELIGROS!A$2:G$445,3,0)</f>
        <v>ESTRÉS, CEFALEA, IRRITABILIDAD</v>
      </c>
      <c r="K93" s="36" t="s">
        <v>27</v>
      </c>
      <c r="L93" s="44" t="str">
        <f>VLOOKUP(H93,PELIGROS!A$2:G$445,4,0)</f>
        <v>N/A</v>
      </c>
      <c r="M93" s="44" t="str">
        <f>VLOOKUP(H93,PELIGROS!A$2:G$445,5,0)</f>
        <v>PVE PSICOSOCIAL</v>
      </c>
      <c r="N93" s="36">
        <v>2</v>
      </c>
      <c r="O93" s="37">
        <v>3</v>
      </c>
      <c r="P93" s="37">
        <v>10</v>
      </c>
      <c r="Q93" s="37">
        <f t="shared" si="20"/>
        <v>6</v>
      </c>
      <c r="R93" s="37">
        <f t="shared" si="21"/>
        <v>60</v>
      </c>
      <c r="S93" s="35" t="str">
        <f t="shared" si="22"/>
        <v>M-6</v>
      </c>
      <c r="T93" s="38" t="str">
        <f t="shared" si="23"/>
        <v>III</v>
      </c>
      <c r="U93" s="38" t="str">
        <f t="shared" si="24"/>
        <v>Mejorable</v>
      </c>
      <c r="V93" s="49"/>
      <c r="W93" s="44" t="str">
        <f>VLOOKUP(H93,PELIGROS!A$2:G$445,6,0)</f>
        <v>ESTRÉS</v>
      </c>
      <c r="X93" s="36" t="s">
        <v>29</v>
      </c>
      <c r="Y93" s="36" t="s">
        <v>29</v>
      </c>
      <c r="Z93" s="36" t="s">
        <v>29</v>
      </c>
      <c r="AA93" s="44" t="s">
        <v>1203</v>
      </c>
      <c r="AB93" s="44" t="str">
        <f>VLOOKUP(H93,PELIGROS!$A$2:$G$445,7,0)</f>
        <v>N/A</v>
      </c>
      <c r="AC93" s="36" t="s">
        <v>29</v>
      </c>
      <c r="AD93" s="55"/>
    </row>
    <row r="94" spans="1:30" ht="39.950000000000003" customHeight="1">
      <c r="A94" s="81"/>
      <c r="B94" s="85"/>
      <c r="C94" s="49"/>
      <c r="D94" s="49"/>
      <c r="E94" s="50"/>
      <c r="F94" s="50"/>
      <c r="G94" s="44" t="str">
        <f>VLOOKUP(H94,PELIGROS!A$1:G$445,2,0)</f>
        <v>Forzadas, Prolongadas</v>
      </c>
      <c r="H94" s="35" t="s">
        <v>37</v>
      </c>
      <c r="I94" s="35" t="s">
        <v>1204</v>
      </c>
      <c r="J94" s="44" t="str">
        <f>VLOOKUP(H94,PELIGROS!A$2:G$445,3,0)</f>
        <v xml:space="preserve">Lesiones osteomusculares, lesiones osteoarticulares
</v>
      </c>
      <c r="K94" s="36" t="s">
        <v>27</v>
      </c>
      <c r="L94" s="44" t="str">
        <f>VLOOKUP(H94,PELIGROS!A$2:G$445,4,0)</f>
        <v>Inspecciones planeadas e inspecciones no planeadas, procedimientos de programas de seguridad y salud en el trabajo</v>
      </c>
      <c r="M94" s="44" t="str">
        <f>VLOOKUP(H94,PELIGROS!A$2:G$445,5,0)</f>
        <v>PVE Biomecánico, programa pausas activas, exámenes periódicos, recomendaciones, control de posturas</v>
      </c>
      <c r="N94" s="36">
        <v>2</v>
      </c>
      <c r="O94" s="37">
        <v>3</v>
      </c>
      <c r="P94" s="37">
        <v>10</v>
      </c>
      <c r="Q94" s="37">
        <f t="shared" si="20"/>
        <v>6</v>
      </c>
      <c r="R94" s="37">
        <f t="shared" si="21"/>
        <v>60</v>
      </c>
      <c r="S94" s="35" t="str">
        <f t="shared" si="22"/>
        <v>M-6</v>
      </c>
      <c r="T94" s="38" t="str">
        <f t="shared" si="23"/>
        <v>III</v>
      </c>
      <c r="U94" s="38" t="str">
        <f t="shared" si="24"/>
        <v>Mejorable</v>
      </c>
      <c r="V94" s="49"/>
      <c r="W94" s="44" t="str">
        <f>VLOOKUP(H94,PELIGROS!A$2:G$445,6,0)</f>
        <v>Enfermedades Osteomusculares</v>
      </c>
      <c r="X94" s="36" t="s">
        <v>29</v>
      </c>
      <c r="Y94" s="36" t="s">
        <v>29</v>
      </c>
      <c r="Z94" s="36" t="s">
        <v>29</v>
      </c>
      <c r="AA94" s="44" t="s">
        <v>29</v>
      </c>
      <c r="AB94" s="44" t="str">
        <f>VLOOKUP(H94,PELIGROS!$A$2:$G$445,7,0)</f>
        <v>Prevención en lesiones osteomusculares, líderes de pausas activas</v>
      </c>
      <c r="AC94" s="36" t="s">
        <v>1218</v>
      </c>
      <c r="AD94" s="55"/>
    </row>
    <row r="95" spans="1:30" ht="39.950000000000003" customHeight="1">
      <c r="A95" s="81"/>
      <c r="B95" s="85"/>
      <c r="C95" s="49"/>
      <c r="D95" s="49"/>
      <c r="E95" s="50"/>
      <c r="F95" s="50"/>
      <c r="G95" s="44" t="str">
        <f>VLOOKUP(H95,PELIGROS!A$1:G$445,2,0)</f>
        <v>Atropellamiento, Envestir</v>
      </c>
      <c r="H95" s="35" t="s">
        <v>1071</v>
      </c>
      <c r="I95" s="35" t="s">
        <v>1205</v>
      </c>
      <c r="J95" s="44" t="str">
        <f>VLOOKUP(H95,PELIGROS!A$2:G$445,3,0)</f>
        <v>Lesiones, pérdidas materiales, muerte</v>
      </c>
      <c r="K95" s="36" t="s">
        <v>27</v>
      </c>
      <c r="L95" s="44" t="str">
        <f>VLOOKUP(H95,PELIGROS!A$2:G$445,4,0)</f>
        <v>Inspecciones planeadas e inspecciones no planeadas, procedimientos de programas de seguridad y salud en el trabajo</v>
      </c>
      <c r="M95" s="44" t="str">
        <f>VLOOKUP(H95,PELIGROS!A$2:G$445,5,0)</f>
        <v>Programa de seguridad vial, señalización</v>
      </c>
      <c r="N95" s="36">
        <v>2</v>
      </c>
      <c r="O95" s="37">
        <v>1</v>
      </c>
      <c r="P95" s="37">
        <v>10</v>
      </c>
      <c r="Q95" s="37">
        <f t="shared" si="20"/>
        <v>2</v>
      </c>
      <c r="R95" s="37">
        <f t="shared" si="21"/>
        <v>20</v>
      </c>
      <c r="S95" s="35" t="str">
        <f t="shared" si="22"/>
        <v>B-2</v>
      </c>
      <c r="T95" s="38" t="str">
        <f t="shared" si="23"/>
        <v>IV</v>
      </c>
      <c r="U95" s="38" t="str">
        <f t="shared" si="24"/>
        <v>Aceptable</v>
      </c>
      <c r="V95" s="49"/>
      <c r="W95" s="44" t="str">
        <f>VLOOKUP(H95,PELIGROS!A$2:G$445,6,0)</f>
        <v>Muerte</v>
      </c>
      <c r="X95" s="36" t="s">
        <v>29</v>
      </c>
      <c r="Y95" s="36" t="s">
        <v>29</v>
      </c>
      <c r="Z95" s="36" t="s">
        <v>29</v>
      </c>
      <c r="AA95" s="44" t="s">
        <v>29</v>
      </c>
      <c r="AB95" s="44" t="str">
        <f>VLOOKUP(H95,PELIGROS!$A$2:$G$445,7,0)</f>
        <v>Seguridad vial y manejo defensivo, aseguramiento de áreas de trabajo</v>
      </c>
      <c r="AC95" s="36" t="s">
        <v>29</v>
      </c>
      <c r="AD95" s="55"/>
    </row>
    <row r="96" spans="1:30" ht="39.950000000000003" customHeight="1">
      <c r="A96" s="81"/>
      <c r="B96" s="85"/>
      <c r="C96" s="49"/>
      <c r="D96" s="49"/>
      <c r="E96" s="50"/>
      <c r="F96" s="50"/>
      <c r="G96" s="44" t="str">
        <f>VLOOKUP(H96,PELIGROS!A$1:G$445,2,0)</f>
        <v>Superficies de trabajo irregulares o deslizantes</v>
      </c>
      <c r="H96" s="35" t="s">
        <v>571</v>
      </c>
      <c r="I96" s="35" t="s">
        <v>1205</v>
      </c>
      <c r="J96" s="44" t="str">
        <f>VLOOKUP(H96,PELIGROS!A$2:G$445,3,0)</f>
        <v>Caídas del mismo nivel, fracturas, golpe con objetos, caídas de objetos, obstrucción de rutas de evacuación</v>
      </c>
      <c r="K96" s="36" t="s">
        <v>27</v>
      </c>
      <c r="L96" s="44" t="str">
        <f>VLOOKUP(H96,PELIGROS!A$2:G$445,4,0)</f>
        <v>N/A</v>
      </c>
      <c r="M96" s="44" t="str">
        <f>VLOOKUP(H96,PELIGROS!A$2:G$445,5,0)</f>
        <v>N/A</v>
      </c>
      <c r="N96" s="36">
        <v>2</v>
      </c>
      <c r="O96" s="37">
        <v>3</v>
      </c>
      <c r="P96" s="37">
        <v>10</v>
      </c>
      <c r="Q96" s="37">
        <f t="shared" si="20"/>
        <v>6</v>
      </c>
      <c r="R96" s="37">
        <f t="shared" si="21"/>
        <v>60</v>
      </c>
      <c r="S96" s="35" t="str">
        <f t="shared" si="22"/>
        <v>M-6</v>
      </c>
      <c r="T96" s="38" t="str">
        <f t="shared" si="23"/>
        <v>III</v>
      </c>
      <c r="U96" s="38" t="str">
        <f t="shared" si="24"/>
        <v>Mejorable</v>
      </c>
      <c r="V96" s="49"/>
      <c r="W96" s="44" t="str">
        <f>VLOOKUP(H96,PELIGROS!A$2:G$445,6,0)</f>
        <v>Caídas de distinto nivel</v>
      </c>
      <c r="X96" s="36" t="s">
        <v>29</v>
      </c>
      <c r="Y96" s="36" t="s">
        <v>29</v>
      </c>
      <c r="Z96" s="36" t="s">
        <v>1206</v>
      </c>
      <c r="AA96" s="44" t="s">
        <v>1219</v>
      </c>
      <c r="AB96" s="44" t="str">
        <f>VLOOKUP(H96,PELIGROS!$A$2:$G$445,7,0)</f>
        <v>Pautas Básicas en orden y aseo en el lugar de trabajo, actos y condiciones inseguras</v>
      </c>
      <c r="AC96" s="36" t="s">
        <v>29</v>
      </c>
      <c r="AD96" s="55"/>
    </row>
    <row r="97" spans="1:30" ht="39.950000000000003" customHeight="1">
      <c r="A97" s="81"/>
      <c r="B97" s="85"/>
      <c r="C97" s="49"/>
      <c r="D97" s="49"/>
      <c r="E97" s="50"/>
      <c r="F97" s="50"/>
      <c r="G97" s="44" t="str">
        <f>VLOOKUP(H97,PELIGROS!A$1:G$445,2,0)</f>
        <v>SISMOS, INCENDIOS, INUNDACIONES, TERREMOTOS, VENDAVALES, DERRUMBE</v>
      </c>
      <c r="H97" s="35" t="s">
        <v>55</v>
      </c>
      <c r="I97" s="35" t="s">
        <v>1208</v>
      </c>
      <c r="J97" s="44" t="str">
        <f>VLOOKUP(H97,PELIGROS!A$2:G$445,3,0)</f>
        <v>SISMOS, INCENDIOS, INUNDACIONES, TERREMOTOS, VENDAVALES</v>
      </c>
      <c r="K97" s="36" t="s">
        <v>27</v>
      </c>
      <c r="L97" s="44" t="str">
        <f>VLOOKUP(H97,PELIGROS!A$2:G$445,4,0)</f>
        <v>Inspecciones planeadas e inspecciones no planeadas, procedimientos de programas de seguridad y salud en el trabajo</v>
      </c>
      <c r="M97" s="44" t="str">
        <f>VLOOKUP(H97,PELIGROS!A$2:G$445,5,0)</f>
        <v>BRIGADAS DE EMERGENCIAS</v>
      </c>
      <c r="N97" s="36">
        <v>2</v>
      </c>
      <c r="O97" s="37">
        <v>1</v>
      </c>
      <c r="P97" s="37">
        <v>100</v>
      </c>
      <c r="Q97" s="37">
        <f t="shared" si="20"/>
        <v>2</v>
      </c>
      <c r="R97" s="37">
        <f t="shared" si="21"/>
        <v>200</v>
      </c>
      <c r="S97" s="35" t="str">
        <f t="shared" si="22"/>
        <v>B-2</v>
      </c>
      <c r="T97" s="38" t="str">
        <f t="shared" si="23"/>
        <v>II</v>
      </c>
      <c r="U97" s="38" t="str">
        <f t="shared" si="24"/>
        <v>No Aceptable o Aceptable Con Control Especifico</v>
      </c>
      <c r="V97" s="49"/>
      <c r="W97" s="44" t="str">
        <f>VLOOKUP(H97,PELIGROS!A$2:G$445,6,0)</f>
        <v>MUERTE</v>
      </c>
      <c r="X97" s="36" t="s">
        <v>29</v>
      </c>
      <c r="Y97" s="36" t="s">
        <v>29</v>
      </c>
      <c r="Z97" s="36" t="s">
        <v>1209</v>
      </c>
      <c r="AA97" s="44" t="s">
        <v>1210</v>
      </c>
      <c r="AB97" s="44" t="str">
        <f>VLOOKUP(H97,PELIGROS!$A$2:$G$445,7,0)</f>
        <v>ENTRENAMIENTO DE LA BRIGADA; DIVULGACIÓN DE PLAN DE EMERGENCIA</v>
      </c>
      <c r="AC97" s="36" t="s">
        <v>1211</v>
      </c>
      <c r="AD97" s="55"/>
    </row>
    <row r="98" spans="1:30" ht="39.950000000000003" customHeight="1">
      <c r="A98" s="81"/>
      <c r="B98" s="85"/>
      <c r="C98" s="48" t="s">
        <v>1232</v>
      </c>
      <c r="D98" s="48" t="s">
        <v>1233</v>
      </c>
      <c r="E98" s="62" t="s">
        <v>1234</v>
      </c>
      <c r="F98" s="62" t="s">
        <v>1197</v>
      </c>
      <c r="G98" s="45" t="str">
        <f>VLOOKUP(H98,PELIGROS!A$1:G$445,2,0)</f>
        <v>Virus</v>
      </c>
      <c r="H98" s="31" t="s">
        <v>108</v>
      </c>
      <c r="I98" s="31" t="s">
        <v>1198</v>
      </c>
      <c r="J98" s="45" t="str">
        <f>VLOOKUP(H98,PELIGROS!A$2:G$445,3,0)</f>
        <v>Infecciones Virales</v>
      </c>
      <c r="K98" s="32" t="s">
        <v>27</v>
      </c>
      <c r="L98" s="45" t="str">
        <f>VLOOKUP(H98,PELIGROS!A$2:G$445,4,0)</f>
        <v>N/A</v>
      </c>
      <c r="M98" s="45" t="str">
        <f>VLOOKUP(H98,PELIGROS!A$2:G$445,5,0)</f>
        <v>Vacunación</v>
      </c>
      <c r="N98" s="32">
        <v>2</v>
      </c>
      <c r="O98" s="33">
        <v>3</v>
      </c>
      <c r="P98" s="33">
        <v>10</v>
      </c>
      <c r="Q98" s="33">
        <f t="shared" si="15"/>
        <v>6</v>
      </c>
      <c r="R98" s="33">
        <f t="shared" si="16"/>
        <v>60</v>
      </c>
      <c r="S98" s="31" t="str">
        <f t="shared" si="17"/>
        <v>M-6</v>
      </c>
      <c r="T98" s="42" t="str">
        <f t="shared" si="18"/>
        <v>III</v>
      </c>
      <c r="U98" s="42" t="str">
        <f t="shared" si="19"/>
        <v>Mejorable</v>
      </c>
      <c r="V98" s="48">
        <v>4</v>
      </c>
      <c r="W98" s="45" t="str">
        <f>VLOOKUP(H98,PELIGROS!A$2:G$445,6,0)</f>
        <v xml:space="preserve">Enfermedades Infectocontagiosas
</v>
      </c>
      <c r="X98" s="32" t="s">
        <v>29</v>
      </c>
      <c r="Y98" s="32" t="s">
        <v>29</v>
      </c>
      <c r="Z98" s="32" t="s">
        <v>29</v>
      </c>
      <c r="AA98" s="45" t="s">
        <v>1199</v>
      </c>
      <c r="AB98" s="45" t="str">
        <f>VLOOKUP(H98,PELIGROS!$A$2:$G$445,7,0)</f>
        <v>Autocuidado</v>
      </c>
      <c r="AC98" s="32" t="s">
        <v>29</v>
      </c>
      <c r="AD98" s="54" t="s">
        <v>1217</v>
      </c>
    </row>
    <row r="99" spans="1:30" ht="39.950000000000003" customHeight="1">
      <c r="A99" s="81"/>
      <c r="B99" s="85"/>
      <c r="C99" s="48"/>
      <c r="D99" s="48"/>
      <c r="E99" s="62"/>
      <c r="F99" s="62"/>
      <c r="G99" s="45" t="str">
        <f>VLOOKUP(H99,PELIGROS!A$1:G$445,2,0)</f>
        <v>CONCENTRACIÓN EN ACTIVIDADES DE ALTO DESEMPEÑO MENTAL</v>
      </c>
      <c r="H99" s="31" t="s">
        <v>65</v>
      </c>
      <c r="I99" s="31" t="s">
        <v>1202</v>
      </c>
      <c r="J99" s="45" t="str">
        <f>VLOOKUP(H99,PELIGROS!A$2:G$445,3,0)</f>
        <v>ESTRÉS, CEFALEA, IRRITABILIDAD</v>
      </c>
      <c r="K99" s="32" t="s">
        <v>27</v>
      </c>
      <c r="L99" s="45" t="str">
        <f>VLOOKUP(H99,PELIGROS!A$2:G$445,4,0)</f>
        <v>N/A</v>
      </c>
      <c r="M99" s="45" t="str">
        <f>VLOOKUP(H99,PELIGROS!A$2:G$445,5,0)</f>
        <v>PVE PSICOSOCIAL</v>
      </c>
      <c r="N99" s="32">
        <v>2</v>
      </c>
      <c r="O99" s="33">
        <v>3</v>
      </c>
      <c r="P99" s="33">
        <v>10</v>
      </c>
      <c r="Q99" s="33">
        <f t="shared" si="15"/>
        <v>6</v>
      </c>
      <c r="R99" s="33">
        <f t="shared" si="16"/>
        <v>60</v>
      </c>
      <c r="S99" s="31" t="str">
        <f t="shared" si="17"/>
        <v>M-6</v>
      </c>
      <c r="T99" s="42" t="str">
        <f t="shared" si="18"/>
        <v>III</v>
      </c>
      <c r="U99" s="42" t="str">
        <f t="shared" si="19"/>
        <v>Mejorable</v>
      </c>
      <c r="V99" s="48"/>
      <c r="W99" s="45" t="str">
        <f>VLOOKUP(H99,PELIGROS!A$2:G$445,6,0)</f>
        <v>ESTRÉS</v>
      </c>
      <c r="X99" s="32" t="s">
        <v>29</v>
      </c>
      <c r="Y99" s="32" t="s">
        <v>29</v>
      </c>
      <c r="Z99" s="32" t="s">
        <v>29</v>
      </c>
      <c r="AA99" s="45" t="s">
        <v>1203</v>
      </c>
      <c r="AB99" s="45" t="str">
        <f>VLOOKUP(H99,PELIGROS!$A$2:$G$445,7,0)</f>
        <v>N/A</v>
      </c>
      <c r="AC99" s="32" t="s">
        <v>29</v>
      </c>
      <c r="AD99" s="54"/>
    </row>
    <row r="100" spans="1:30" ht="39.950000000000003" customHeight="1">
      <c r="A100" s="81"/>
      <c r="B100" s="85"/>
      <c r="C100" s="48"/>
      <c r="D100" s="48"/>
      <c r="E100" s="62"/>
      <c r="F100" s="62"/>
      <c r="G100" s="45" t="str">
        <f>VLOOKUP(H100,PELIGROS!A$1:G$445,2,0)</f>
        <v>Forzadas, Prolongadas</v>
      </c>
      <c r="H100" s="31" t="s">
        <v>37</v>
      </c>
      <c r="I100" s="31" t="s">
        <v>1204</v>
      </c>
      <c r="J100" s="45" t="str">
        <f>VLOOKUP(H100,PELIGROS!A$2:G$445,3,0)</f>
        <v xml:space="preserve">Lesiones osteomusculares, lesiones osteoarticulares
</v>
      </c>
      <c r="K100" s="32" t="s">
        <v>27</v>
      </c>
      <c r="L100" s="45" t="str">
        <f>VLOOKUP(H100,PELIGROS!A$2:G$445,4,0)</f>
        <v>Inspecciones planeadas e inspecciones no planeadas, procedimientos de programas de seguridad y salud en el trabajo</v>
      </c>
      <c r="M100" s="45" t="str">
        <f>VLOOKUP(H100,PELIGROS!A$2:G$445,5,0)</f>
        <v>PVE Biomecánico, programa pausas activas, exámenes periódicos, recomendaciones, control de posturas</v>
      </c>
      <c r="N100" s="32">
        <v>2</v>
      </c>
      <c r="O100" s="33">
        <v>3</v>
      </c>
      <c r="P100" s="33">
        <v>10</v>
      </c>
      <c r="Q100" s="33">
        <f t="shared" si="15"/>
        <v>6</v>
      </c>
      <c r="R100" s="33">
        <f t="shared" si="16"/>
        <v>60</v>
      </c>
      <c r="S100" s="31" t="str">
        <f t="shared" si="17"/>
        <v>M-6</v>
      </c>
      <c r="T100" s="42" t="str">
        <f t="shared" si="18"/>
        <v>III</v>
      </c>
      <c r="U100" s="42" t="str">
        <f t="shared" si="19"/>
        <v>Mejorable</v>
      </c>
      <c r="V100" s="48"/>
      <c r="W100" s="45" t="str">
        <f>VLOOKUP(H100,PELIGROS!A$2:G$445,6,0)</f>
        <v>Enfermedades Osteomusculares</v>
      </c>
      <c r="X100" s="32" t="s">
        <v>29</v>
      </c>
      <c r="Y100" s="32" t="s">
        <v>29</v>
      </c>
      <c r="Z100" s="32" t="s">
        <v>29</v>
      </c>
      <c r="AA100" s="45" t="s">
        <v>29</v>
      </c>
      <c r="AB100" s="45" t="str">
        <f>VLOOKUP(H100,PELIGROS!$A$2:$G$445,7,0)</f>
        <v>Prevención en lesiones osteomusculares, líderes de pausas activas</v>
      </c>
      <c r="AC100" s="32" t="s">
        <v>1218</v>
      </c>
      <c r="AD100" s="54"/>
    </row>
    <row r="101" spans="1:30" ht="39.950000000000003" customHeight="1">
      <c r="A101" s="81"/>
      <c r="B101" s="85"/>
      <c r="C101" s="48"/>
      <c r="D101" s="48"/>
      <c r="E101" s="62"/>
      <c r="F101" s="62"/>
      <c r="G101" s="45" t="str">
        <f>VLOOKUP(H101,PELIGROS!A$1:G$445,2,0)</f>
        <v>Atropellamiento, Envestir</v>
      </c>
      <c r="H101" s="31" t="s">
        <v>1071</v>
      </c>
      <c r="I101" s="31" t="s">
        <v>1205</v>
      </c>
      <c r="J101" s="45" t="str">
        <f>VLOOKUP(H101,PELIGROS!A$2:G$445,3,0)</f>
        <v>Lesiones, pérdidas materiales, muerte</v>
      </c>
      <c r="K101" s="32" t="s">
        <v>27</v>
      </c>
      <c r="L101" s="45" t="str">
        <f>VLOOKUP(H101,PELIGROS!A$2:G$445,4,0)</f>
        <v>Inspecciones planeadas e inspecciones no planeadas, procedimientos de programas de seguridad y salud en el trabajo</v>
      </c>
      <c r="M101" s="45" t="str">
        <f>VLOOKUP(H101,PELIGROS!A$2:G$445,5,0)</f>
        <v>Programa de seguridad vial, señalización</v>
      </c>
      <c r="N101" s="32">
        <v>2</v>
      </c>
      <c r="O101" s="33">
        <v>1</v>
      </c>
      <c r="P101" s="33">
        <v>10</v>
      </c>
      <c r="Q101" s="33">
        <f t="shared" si="15"/>
        <v>2</v>
      </c>
      <c r="R101" s="33">
        <f t="shared" si="16"/>
        <v>20</v>
      </c>
      <c r="S101" s="31" t="str">
        <f t="shared" si="17"/>
        <v>B-2</v>
      </c>
      <c r="T101" s="42" t="str">
        <f t="shared" si="18"/>
        <v>IV</v>
      </c>
      <c r="U101" s="42" t="str">
        <f t="shared" si="19"/>
        <v>Aceptable</v>
      </c>
      <c r="V101" s="48"/>
      <c r="W101" s="45" t="str">
        <f>VLOOKUP(H101,PELIGROS!A$2:G$445,6,0)</f>
        <v>Muerte</v>
      </c>
      <c r="X101" s="32" t="s">
        <v>29</v>
      </c>
      <c r="Y101" s="32" t="s">
        <v>29</v>
      </c>
      <c r="Z101" s="32" t="s">
        <v>29</v>
      </c>
      <c r="AA101" s="45" t="s">
        <v>29</v>
      </c>
      <c r="AB101" s="45" t="str">
        <f>VLOOKUP(H101,PELIGROS!$A$2:$G$445,7,0)</f>
        <v>Seguridad vial y manejo defensivo, aseguramiento de áreas de trabajo</v>
      </c>
      <c r="AC101" s="32" t="s">
        <v>29</v>
      </c>
      <c r="AD101" s="54"/>
    </row>
    <row r="102" spans="1:30" ht="39.950000000000003" customHeight="1">
      <c r="A102" s="81"/>
      <c r="B102" s="85"/>
      <c r="C102" s="48"/>
      <c r="D102" s="48"/>
      <c r="E102" s="62"/>
      <c r="F102" s="62"/>
      <c r="G102" s="45" t="str">
        <f>VLOOKUP(H102,PELIGROS!A$1:G$445,2,0)</f>
        <v>Superficies de trabajo irregulares o deslizantes</v>
      </c>
      <c r="H102" s="31" t="s">
        <v>571</v>
      </c>
      <c r="I102" s="31" t="s">
        <v>1205</v>
      </c>
      <c r="J102" s="45" t="str">
        <f>VLOOKUP(H102,PELIGROS!A$2:G$445,3,0)</f>
        <v>Caídas del mismo nivel, fracturas, golpe con objetos, caídas de objetos, obstrucción de rutas de evacuación</v>
      </c>
      <c r="K102" s="32" t="s">
        <v>27</v>
      </c>
      <c r="L102" s="45" t="str">
        <f>VLOOKUP(H102,PELIGROS!A$2:G$445,4,0)</f>
        <v>N/A</v>
      </c>
      <c r="M102" s="45" t="str">
        <f>VLOOKUP(H102,PELIGROS!A$2:G$445,5,0)</f>
        <v>N/A</v>
      </c>
      <c r="N102" s="32">
        <v>2</v>
      </c>
      <c r="O102" s="33">
        <v>3</v>
      </c>
      <c r="P102" s="33">
        <v>10</v>
      </c>
      <c r="Q102" s="33">
        <f t="shared" si="15"/>
        <v>6</v>
      </c>
      <c r="R102" s="33">
        <f t="shared" si="16"/>
        <v>60</v>
      </c>
      <c r="S102" s="31" t="str">
        <f t="shared" si="17"/>
        <v>M-6</v>
      </c>
      <c r="T102" s="42" t="str">
        <f t="shared" si="18"/>
        <v>III</v>
      </c>
      <c r="U102" s="42" t="str">
        <f t="shared" si="19"/>
        <v>Mejorable</v>
      </c>
      <c r="V102" s="48"/>
      <c r="W102" s="45" t="str">
        <f>VLOOKUP(H102,PELIGROS!A$2:G$445,6,0)</f>
        <v>Caídas de distinto nivel</v>
      </c>
      <c r="X102" s="32" t="s">
        <v>29</v>
      </c>
      <c r="Y102" s="32" t="s">
        <v>29</v>
      </c>
      <c r="Z102" s="32" t="s">
        <v>1206</v>
      </c>
      <c r="AA102" s="45" t="s">
        <v>1219</v>
      </c>
      <c r="AB102" s="45" t="str">
        <f>VLOOKUP(H102,PELIGROS!$A$2:$G$445,7,0)</f>
        <v>Pautas Básicas en orden y aseo en el lugar de trabajo, actos y condiciones inseguras</v>
      </c>
      <c r="AC102" s="32" t="s">
        <v>29</v>
      </c>
      <c r="AD102" s="54"/>
    </row>
    <row r="103" spans="1:30" ht="39.950000000000003" customHeight="1" thickBot="1">
      <c r="A103" s="83"/>
      <c r="B103" s="87"/>
      <c r="C103" s="51"/>
      <c r="D103" s="51"/>
      <c r="E103" s="63"/>
      <c r="F103" s="63"/>
      <c r="G103" s="46" t="str">
        <f>VLOOKUP(H103,PELIGROS!A$1:G$445,2,0)</f>
        <v>SISMOS, INCENDIOS, INUNDACIONES, TERREMOTOS, VENDAVALES, DERRUMBE</v>
      </c>
      <c r="H103" s="39" t="s">
        <v>55</v>
      </c>
      <c r="I103" s="39" t="s">
        <v>1208</v>
      </c>
      <c r="J103" s="46" t="str">
        <f>VLOOKUP(H103,PELIGROS!A$2:G$445,3,0)</f>
        <v>SISMOS, INCENDIOS, INUNDACIONES, TERREMOTOS, VENDAVALES</v>
      </c>
      <c r="K103" s="40" t="s">
        <v>27</v>
      </c>
      <c r="L103" s="46" t="str">
        <f>VLOOKUP(H103,PELIGROS!A$2:G$445,4,0)</f>
        <v>Inspecciones planeadas e inspecciones no planeadas, procedimientos de programas de seguridad y salud en el trabajo</v>
      </c>
      <c r="M103" s="46" t="str">
        <f>VLOOKUP(H103,PELIGROS!A$2:G$445,5,0)</f>
        <v>BRIGADAS DE EMERGENCIAS</v>
      </c>
      <c r="N103" s="40">
        <v>2</v>
      </c>
      <c r="O103" s="41">
        <v>1</v>
      </c>
      <c r="P103" s="41">
        <v>100</v>
      </c>
      <c r="Q103" s="41">
        <f t="shared" si="15"/>
        <v>2</v>
      </c>
      <c r="R103" s="41">
        <f t="shared" si="16"/>
        <v>200</v>
      </c>
      <c r="S103" s="39" t="str">
        <f t="shared" si="17"/>
        <v>B-2</v>
      </c>
      <c r="T103" s="43" t="str">
        <f t="shared" si="18"/>
        <v>II</v>
      </c>
      <c r="U103" s="43" t="str">
        <f t="shared" si="19"/>
        <v>No Aceptable o Aceptable Con Control Especifico</v>
      </c>
      <c r="V103" s="51"/>
      <c r="W103" s="46" t="str">
        <f>VLOOKUP(H103,PELIGROS!A$2:G$445,6,0)</f>
        <v>MUERTE</v>
      </c>
      <c r="X103" s="40" t="s">
        <v>29</v>
      </c>
      <c r="Y103" s="40" t="s">
        <v>29</v>
      </c>
      <c r="Z103" s="40" t="s">
        <v>1209</v>
      </c>
      <c r="AA103" s="46" t="s">
        <v>1210</v>
      </c>
      <c r="AB103" s="46" t="str">
        <f>VLOOKUP(H103,PELIGROS!$A$2:$G$445,7,0)</f>
        <v>ENTRENAMIENTO DE LA BRIGADA; DIVULGACIÓN DE PLAN DE EMERGENCIA</v>
      </c>
      <c r="AC103" s="40" t="s">
        <v>1211</v>
      </c>
      <c r="AD103" s="56"/>
    </row>
    <row r="105" spans="1:30" ht="13.5" thickBot="1"/>
    <row r="106" spans="1:30" ht="15.75" customHeight="1" thickBot="1">
      <c r="A106" s="119" t="s">
        <v>1074</v>
      </c>
      <c r="B106" s="119"/>
      <c r="C106" s="119"/>
      <c r="D106" s="119"/>
      <c r="E106" s="119"/>
      <c r="F106" s="119"/>
      <c r="G106" s="119"/>
    </row>
    <row r="107" spans="1:30" ht="15.75" customHeight="1" thickBot="1">
      <c r="A107" s="118" t="s">
        <v>1075</v>
      </c>
      <c r="B107" s="118"/>
      <c r="C107" s="118"/>
      <c r="D107" s="120" t="s">
        <v>1076</v>
      </c>
      <c r="E107" s="120"/>
      <c r="F107" s="120"/>
      <c r="G107" s="120"/>
    </row>
    <row r="108" spans="1:30" ht="15.75" customHeight="1">
      <c r="A108" s="66" t="s">
        <v>1235</v>
      </c>
      <c r="B108" s="67"/>
      <c r="C108" s="68"/>
      <c r="D108" s="79" t="s">
        <v>1236</v>
      </c>
      <c r="E108" s="79"/>
      <c r="F108" s="79"/>
      <c r="G108" s="79"/>
    </row>
    <row r="109" spans="1:30" ht="15.75" customHeight="1">
      <c r="A109" s="73" t="s">
        <v>1235</v>
      </c>
      <c r="B109" s="77"/>
      <c r="C109" s="78"/>
      <c r="D109" s="79" t="s">
        <v>1237</v>
      </c>
      <c r="E109" s="79"/>
      <c r="F109" s="79"/>
      <c r="G109" s="79"/>
    </row>
    <row r="110" spans="1:30" ht="15" customHeight="1">
      <c r="A110" s="73" t="s">
        <v>1235</v>
      </c>
      <c r="B110" s="77"/>
      <c r="C110" s="78"/>
      <c r="D110" s="79" t="s">
        <v>1238</v>
      </c>
      <c r="E110" s="79"/>
      <c r="F110" s="79"/>
      <c r="G110" s="79"/>
    </row>
    <row r="111" spans="1:30" ht="15" customHeight="1">
      <c r="A111" s="73" t="s">
        <v>1235</v>
      </c>
      <c r="B111" s="77"/>
      <c r="C111" s="78"/>
      <c r="D111" s="79" t="s">
        <v>1239</v>
      </c>
      <c r="E111" s="79"/>
      <c r="F111" s="79"/>
      <c r="G111" s="79"/>
    </row>
    <row r="112" spans="1:30" ht="15" customHeight="1">
      <c r="A112" s="73" t="s">
        <v>1235</v>
      </c>
      <c r="B112" s="70"/>
      <c r="C112" s="78"/>
      <c r="D112" s="65" t="s">
        <v>1240</v>
      </c>
      <c r="E112" s="65"/>
      <c r="F112" s="65"/>
      <c r="G112" s="65"/>
    </row>
    <row r="113" spans="1:7" ht="15" customHeight="1">
      <c r="A113" s="66" t="s">
        <v>1242</v>
      </c>
      <c r="B113" s="67"/>
      <c r="C113" s="68"/>
      <c r="D113" s="66" t="s">
        <v>1243</v>
      </c>
      <c r="E113" s="67"/>
      <c r="F113" s="67"/>
      <c r="G113" s="68"/>
    </row>
    <row r="114" spans="1:7" ht="15" customHeight="1">
      <c r="A114" s="73" t="s">
        <v>1244</v>
      </c>
      <c r="B114" s="70"/>
      <c r="C114" s="71"/>
      <c r="D114" s="69" t="s">
        <v>1245</v>
      </c>
      <c r="E114" s="70"/>
      <c r="F114" s="70"/>
      <c r="G114" s="71"/>
    </row>
    <row r="115" spans="1:7" ht="15" customHeight="1">
      <c r="A115" s="69" t="s">
        <v>1249</v>
      </c>
      <c r="B115" s="70"/>
      <c r="C115" s="71"/>
      <c r="D115" s="72" t="s">
        <v>1250</v>
      </c>
      <c r="E115" s="72"/>
      <c r="F115" s="72"/>
      <c r="G115" s="72"/>
    </row>
    <row r="116" spans="1:7" ht="15.75" customHeight="1" thickBot="1">
      <c r="A116" s="74"/>
      <c r="B116" s="75"/>
      <c r="C116" s="76"/>
      <c r="D116" s="64"/>
      <c r="E116" s="64"/>
      <c r="F116" s="64"/>
      <c r="G116" s="64"/>
    </row>
  </sheetData>
  <autoFilter ref="A10:AD103"/>
  <mergeCells count="116">
    <mergeCell ref="E5:G5"/>
    <mergeCell ref="C8:F9"/>
    <mergeCell ref="J8:J10"/>
    <mergeCell ref="K8:M9"/>
    <mergeCell ref="U8:U9"/>
    <mergeCell ref="V8:W9"/>
    <mergeCell ref="D109:G109"/>
    <mergeCell ref="D110:G110"/>
    <mergeCell ref="G8:I9"/>
    <mergeCell ref="H10:I10"/>
    <mergeCell ref="A108:C108"/>
    <mergeCell ref="A107:C107"/>
    <mergeCell ref="A106:G106"/>
    <mergeCell ref="D107:G107"/>
    <mergeCell ref="D108:G108"/>
    <mergeCell ref="F20:F26"/>
    <mergeCell ref="C42:C48"/>
    <mergeCell ref="D42:D48"/>
    <mergeCell ref="E42:E48"/>
    <mergeCell ref="F42:F48"/>
    <mergeCell ref="C57:C63"/>
    <mergeCell ref="D57:D63"/>
    <mergeCell ref="E57:E63"/>
    <mergeCell ref="F57:F63"/>
    <mergeCell ref="A11:A103"/>
    <mergeCell ref="B11:B103"/>
    <mergeCell ref="C11:C19"/>
    <mergeCell ref="D11:D19"/>
    <mergeCell ref="X8:AD9"/>
    <mergeCell ref="N8:T9"/>
    <mergeCell ref="C3:G3"/>
    <mergeCell ref="C4:G4"/>
    <mergeCell ref="C2:G2"/>
    <mergeCell ref="A8:A10"/>
    <mergeCell ref="B8:B10"/>
    <mergeCell ref="C27:C34"/>
    <mergeCell ref="D27:D34"/>
    <mergeCell ref="E27:E34"/>
    <mergeCell ref="F27:F34"/>
    <mergeCell ref="C35:C41"/>
    <mergeCell ref="D35:D41"/>
    <mergeCell ref="E35:E41"/>
    <mergeCell ref="F35:F41"/>
    <mergeCell ref="E11:E19"/>
    <mergeCell ref="F11:F19"/>
    <mergeCell ref="C20:C26"/>
    <mergeCell ref="D20:D26"/>
    <mergeCell ref="E20:E26"/>
    <mergeCell ref="D116:G116"/>
    <mergeCell ref="D112:G112"/>
    <mergeCell ref="D113:G113"/>
    <mergeCell ref="D114:G114"/>
    <mergeCell ref="D115:G115"/>
    <mergeCell ref="A114:C114"/>
    <mergeCell ref="A115:C115"/>
    <mergeCell ref="A116:C116"/>
    <mergeCell ref="A109:C109"/>
    <mergeCell ref="A110:C110"/>
    <mergeCell ref="A111:C111"/>
    <mergeCell ref="A112:C112"/>
    <mergeCell ref="A113:C113"/>
    <mergeCell ref="D111:G111"/>
    <mergeCell ref="F98:F103"/>
    <mergeCell ref="C92:C97"/>
    <mergeCell ref="D92:D97"/>
    <mergeCell ref="E92:E97"/>
    <mergeCell ref="F92:F97"/>
    <mergeCell ref="C64:C70"/>
    <mergeCell ref="D64:D70"/>
    <mergeCell ref="E64:E70"/>
    <mergeCell ref="F64:F70"/>
    <mergeCell ref="C71:C77"/>
    <mergeCell ref="D71:D77"/>
    <mergeCell ref="E71:E77"/>
    <mergeCell ref="F71:F77"/>
    <mergeCell ref="C85:C91"/>
    <mergeCell ref="D85:D91"/>
    <mergeCell ref="E85:E91"/>
    <mergeCell ref="F85:F91"/>
    <mergeCell ref="AD57:AD63"/>
    <mergeCell ref="AD64:AD70"/>
    <mergeCell ref="AD71:AD77"/>
    <mergeCell ref="AD78:AD84"/>
    <mergeCell ref="AD98:AD103"/>
    <mergeCell ref="AD92:AD97"/>
    <mergeCell ref="AD11:AD19"/>
    <mergeCell ref="AD20:AD26"/>
    <mergeCell ref="AD27:AD34"/>
    <mergeCell ref="AD35:AD41"/>
    <mergeCell ref="AD42:AD48"/>
    <mergeCell ref="AD49:AD56"/>
    <mergeCell ref="AD85:AD91"/>
    <mergeCell ref="V71:V77"/>
    <mergeCell ref="V78:V84"/>
    <mergeCell ref="C78:C84"/>
    <mergeCell ref="D78:D84"/>
    <mergeCell ref="E78:E84"/>
    <mergeCell ref="F78:F84"/>
    <mergeCell ref="V98:V103"/>
    <mergeCell ref="V92:V97"/>
    <mergeCell ref="V11:V19"/>
    <mergeCell ref="V20:V26"/>
    <mergeCell ref="V27:V34"/>
    <mergeCell ref="V35:V41"/>
    <mergeCell ref="V42:V48"/>
    <mergeCell ref="V49:V56"/>
    <mergeCell ref="V85:V91"/>
    <mergeCell ref="V57:V63"/>
    <mergeCell ref="V64:V70"/>
    <mergeCell ref="C49:C56"/>
    <mergeCell ref="D49:D56"/>
    <mergeCell ref="E49:E56"/>
    <mergeCell ref="F49:F56"/>
    <mergeCell ref="C98:C103"/>
    <mergeCell ref="D98:D103"/>
    <mergeCell ref="E98:E103"/>
  </mergeCells>
  <conditionalFormatting sqref="P11:P17 P57:P61 P48:P53 P45:P46 P37:P43 P19:P32 P34 P64:P103">
    <cfRule type="cellIs" priority="199" stopIfTrue="1" operator="equal">
      <formula>"10, 25, 50, 100"</formula>
    </cfRule>
  </conditionalFormatting>
  <conditionalFormatting sqref="U1:U10 U104:U1048576">
    <cfRule type="containsText" dxfId="35" priority="195" operator="containsText" text="No Aceptable o Aceptable con Control Especifico">
      <formula>NOT(ISERROR(SEARCH("No Aceptable o Aceptable con Control Especifico",U1)))</formula>
    </cfRule>
    <cfRule type="containsText" dxfId="34" priority="196" operator="containsText" text="No Aceptable">
      <formula>NOT(ISERROR(SEARCH("No Aceptable",U1)))</formula>
    </cfRule>
    <cfRule type="containsText" dxfId="33" priority="197" operator="containsText" text="No Aceptable o Aceptable con Control Especifico">
      <formula>NOT(ISERROR(SEARCH("No Aceptable o Aceptable con Control Especifico",U1)))</formula>
    </cfRule>
  </conditionalFormatting>
  <conditionalFormatting sqref="T1:T10 T104:T1048576">
    <cfRule type="cellIs" dxfId="32" priority="194" operator="equal">
      <formula>"II"</formula>
    </cfRule>
  </conditionalFormatting>
  <conditionalFormatting sqref="T11:T17 T19:T32 T34:T54 T56:T103">
    <cfRule type="cellIs" dxfId="31" priority="186" stopIfTrue="1" operator="equal">
      <formula>"IV"</formula>
    </cfRule>
    <cfRule type="cellIs" dxfId="30" priority="187" stopIfTrue="1" operator="equal">
      <formula>"III"</formula>
    </cfRule>
    <cfRule type="cellIs" dxfId="29" priority="188" stopIfTrue="1" operator="equal">
      <formula>"II"</formula>
    </cfRule>
    <cfRule type="cellIs" dxfId="28" priority="189" stopIfTrue="1" operator="equal">
      <formula>"I"</formula>
    </cfRule>
  </conditionalFormatting>
  <conditionalFormatting sqref="U11:U17 U19:U32 U34:U54 U56:U103">
    <cfRule type="cellIs" dxfId="27" priority="172" stopIfTrue="1" operator="equal">
      <formula>"No Aceptable"</formula>
    </cfRule>
    <cfRule type="cellIs" dxfId="26" priority="173" stopIfTrue="1" operator="equal">
      <formula>"Aceptable"</formula>
    </cfRule>
  </conditionalFormatting>
  <conditionalFormatting sqref="U11:U17 U19:U32 U34:U54 U56:U103">
    <cfRule type="cellIs" dxfId="25" priority="170" stopIfTrue="1" operator="equal">
      <formula>"No Aceptable o Aceptable Con Control Especifico"</formula>
    </cfRule>
  </conditionalFormatting>
  <conditionalFormatting sqref="U11:U17 U19:U32 U34:U54 U56:U103">
    <cfRule type="containsText" dxfId="24" priority="169" stopIfTrue="1" operator="containsText" text="Mejorable">
      <formula>NOT(ISERROR(SEARCH("Mejorable",U11)))</formula>
    </cfRule>
  </conditionalFormatting>
  <conditionalFormatting sqref="P63">
    <cfRule type="cellIs" priority="168" stopIfTrue="1" operator="equal">
      <formula>"10, 25, 50, 100"</formula>
    </cfRule>
  </conditionalFormatting>
  <conditionalFormatting sqref="P35:P36 P62">
    <cfRule type="cellIs" priority="159" stopIfTrue="1" operator="equal">
      <formula>"10, 25, 50, 100"</formula>
    </cfRule>
  </conditionalFormatting>
  <conditionalFormatting sqref="P47">
    <cfRule type="cellIs" priority="141" stopIfTrue="1" operator="equal">
      <formula>"10, 25, 50, 100"</formula>
    </cfRule>
  </conditionalFormatting>
  <conditionalFormatting sqref="P44">
    <cfRule type="cellIs" priority="123" stopIfTrue="1" operator="equal">
      <formula>"10, 25, 50, 100"</formula>
    </cfRule>
  </conditionalFormatting>
  <conditionalFormatting sqref="P56">
    <cfRule type="cellIs" priority="60" stopIfTrue="1" operator="equal">
      <formula>"10, 25, 50, 100"</formula>
    </cfRule>
  </conditionalFormatting>
  <conditionalFormatting sqref="P54">
    <cfRule type="cellIs" priority="59" stopIfTrue="1" operator="equal">
      <formula>"10, 25, 50, 100"</formula>
    </cfRule>
  </conditionalFormatting>
  <conditionalFormatting sqref="P18">
    <cfRule type="cellIs" priority="31" stopIfTrue="1" operator="equal">
      <formula>"10, 25, 50, 100"</formula>
    </cfRule>
  </conditionalFormatting>
  <conditionalFormatting sqref="T18">
    <cfRule type="cellIs" dxfId="23" priority="27" stopIfTrue="1" operator="equal">
      <formula>"IV"</formula>
    </cfRule>
    <cfRule type="cellIs" dxfId="22" priority="28" stopIfTrue="1" operator="equal">
      <formula>"III"</formula>
    </cfRule>
    <cfRule type="cellIs" dxfId="21" priority="29" stopIfTrue="1" operator="equal">
      <formula>"II"</formula>
    </cfRule>
    <cfRule type="cellIs" dxfId="20" priority="30" stopIfTrue="1" operator="equal">
      <formula>"I"</formula>
    </cfRule>
  </conditionalFormatting>
  <conditionalFormatting sqref="U18">
    <cfRule type="cellIs" dxfId="19" priority="25" stopIfTrue="1" operator="equal">
      <formula>"No Aceptable"</formula>
    </cfRule>
    <cfRule type="cellIs" dxfId="18" priority="26" stopIfTrue="1" operator="equal">
      <formula>"Aceptable"</formula>
    </cfRule>
  </conditionalFormatting>
  <conditionalFormatting sqref="U18">
    <cfRule type="cellIs" dxfId="17" priority="24" stopIfTrue="1" operator="equal">
      <formula>"No Aceptable o Aceptable Con Control Especifico"</formula>
    </cfRule>
  </conditionalFormatting>
  <conditionalFormatting sqref="U18">
    <cfRule type="containsText" dxfId="16" priority="23" stopIfTrue="1" operator="containsText" text="Mejorable">
      <formula>NOT(ISERROR(SEARCH("Mejorable",U18)))</formula>
    </cfRule>
  </conditionalFormatting>
  <conditionalFormatting sqref="P33">
    <cfRule type="cellIs" priority="22" stopIfTrue="1" operator="equal">
      <formula>"10, 25, 50, 100"</formula>
    </cfRule>
  </conditionalFormatting>
  <conditionalFormatting sqref="T33">
    <cfRule type="cellIs" dxfId="15" priority="18" stopIfTrue="1" operator="equal">
      <formula>"IV"</formula>
    </cfRule>
    <cfRule type="cellIs" dxfId="14" priority="19" stopIfTrue="1" operator="equal">
      <formula>"III"</formula>
    </cfRule>
    <cfRule type="cellIs" dxfId="13" priority="20" stopIfTrue="1" operator="equal">
      <formula>"II"</formula>
    </cfRule>
    <cfRule type="cellIs" dxfId="12" priority="21" stopIfTrue="1" operator="equal">
      <formula>"I"</formula>
    </cfRule>
  </conditionalFormatting>
  <conditionalFormatting sqref="U33">
    <cfRule type="cellIs" dxfId="11" priority="16" stopIfTrue="1" operator="equal">
      <formula>"No Aceptable"</formula>
    </cfRule>
    <cfRule type="cellIs" dxfId="10" priority="17" stopIfTrue="1" operator="equal">
      <formula>"Aceptable"</formula>
    </cfRule>
  </conditionalFormatting>
  <conditionalFormatting sqref="U33">
    <cfRule type="cellIs" dxfId="9" priority="15" stopIfTrue="1" operator="equal">
      <formula>"No Aceptable o Aceptable Con Control Especifico"</formula>
    </cfRule>
  </conditionalFormatting>
  <conditionalFormatting sqref="U33">
    <cfRule type="containsText" dxfId="8" priority="14" stopIfTrue="1" operator="containsText" text="Mejorable">
      <formula>NOT(ISERROR(SEARCH("Mejorable",U33)))</formula>
    </cfRule>
  </conditionalFormatting>
  <conditionalFormatting sqref="P55">
    <cfRule type="cellIs" priority="13" stopIfTrue="1" operator="equal">
      <formula>"10, 25, 50, 100"</formula>
    </cfRule>
  </conditionalFormatting>
  <conditionalFormatting sqref="T55">
    <cfRule type="cellIs" dxfId="7" priority="9" stopIfTrue="1" operator="equal">
      <formula>"IV"</formula>
    </cfRule>
    <cfRule type="cellIs" dxfId="6" priority="10" stopIfTrue="1" operator="equal">
      <formula>"III"</formula>
    </cfRule>
    <cfRule type="cellIs" dxfId="5" priority="11" stopIfTrue="1" operator="equal">
      <formula>"II"</formula>
    </cfRule>
    <cfRule type="cellIs" dxfId="4" priority="12" stopIfTrue="1" operator="equal">
      <formula>"I"</formula>
    </cfRule>
  </conditionalFormatting>
  <conditionalFormatting sqref="U55">
    <cfRule type="cellIs" dxfId="3" priority="7" stopIfTrue="1" operator="equal">
      <formula>"No Aceptable"</formula>
    </cfRule>
    <cfRule type="cellIs" dxfId="2" priority="8" stopIfTrue="1" operator="equal">
      <formula>"Aceptable"</formula>
    </cfRule>
  </conditionalFormatting>
  <conditionalFormatting sqref="U55">
    <cfRule type="cellIs" dxfId="1" priority="6" stopIfTrue="1" operator="equal">
      <formula>"No Aceptable o Aceptable Con Control Especifico"</formula>
    </cfRule>
  </conditionalFormatting>
  <conditionalFormatting sqref="U55">
    <cfRule type="containsText" dxfId="0" priority="5" stopIfTrue="1" operator="containsText" text="Mejorable">
      <formula>NOT(ISERROR(SEARCH("Mejorable",U55)))</formula>
    </cfRule>
  </conditionalFormatting>
  <dataValidations count="2">
    <dataValidation type="whole" allowBlank="1" showInputMessage="1" showErrorMessage="1" prompt="1 Esporadica (EE)_x000a_2 Ocasional (EO)_x000a_3 Frecuente (EF)_x000a_4 continua (EC)" sqref="O11:O10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03">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H11:H103</xm:sqref>
        </x14:dataValidation>
        <x14:dataValidation type="list" allowBlank="1" showInputMessage="1" showErrorMessage="1">
          <x14:formula1>
            <xm:f>FUNCIONES!$A$2:$A$82</xm:f>
          </x14:formula1>
          <xm:sqref>E11:E103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29" zoomScale="80" zoomScaleNormal="80" workbookViewId="0"/>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60">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c r="A384" s="16" t="s">
        <v>913</v>
      </c>
      <c r="B384" s="16" t="s">
        <v>474</v>
      </c>
      <c r="C384" s="16" t="s">
        <v>476</v>
      </c>
      <c r="D384" s="16" t="s">
        <v>115</v>
      </c>
      <c r="E384" s="16" t="s">
        <v>115</v>
      </c>
      <c r="F384" s="16" t="s">
        <v>476</v>
      </c>
      <c r="G384" s="16" t="s">
        <v>115</v>
      </c>
    </row>
    <row r="385" spans="1:7">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1"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1234</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DIRECCIÓN SALUD</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2019-06-20T19:11:35Z</dcterms:modified>
</cp:coreProperties>
</file>