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ALMACÉN COA" sheetId="1" r:id="rId1"/>
    <sheet name="PELIGROS" sheetId="2" r:id="rId2"/>
    <sheet name="FUNCIONES" sheetId="3" r:id="rId3"/>
  </sheets>
  <definedNames>
    <definedName name="_xlnm._FilterDatabase" localSheetId="0" hidden="1">'ALMACÉN COA'!$H$10:$I$10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2" i="1" l="1"/>
  <c r="AB23" i="1"/>
  <c r="AB24" i="1"/>
  <c r="AB25" i="1"/>
  <c r="AB26" i="1"/>
  <c r="AB27" i="1"/>
  <c r="AB28" i="1"/>
  <c r="AB29" i="1"/>
  <c r="AB30" i="1"/>
  <c r="AB31" i="1"/>
  <c r="AB32" i="1"/>
  <c r="W22" i="1"/>
  <c r="W23" i="1"/>
  <c r="W24" i="1"/>
  <c r="W25" i="1"/>
  <c r="W26" i="1"/>
  <c r="W27" i="1"/>
  <c r="W28" i="1"/>
  <c r="W29" i="1"/>
  <c r="W30" i="1"/>
  <c r="W31" i="1"/>
  <c r="W32" i="1"/>
  <c r="L22" i="1"/>
  <c r="M22" i="1"/>
  <c r="L23" i="1"/>
  <c r="M23" i="1"/>
  <c r="L24" i="1"/>
  <c r="M24" i="1"/>
  <c r="L25" i="1"/>
  <c r="M25" i="1"/>
  <c r="L26" i="1"/>
  <c r="M26" i="1"/>
  <c r="L27" i="1"/>
  <c r="M27" i="1"/>
  <c r="L28" i="1"/>
  <c r="M28" i="1"/>
  <c r="L29" i="1"/>
  <c r="M29" i="1"/>
  <c r="L30" i="1"/>
  <c r="M30" i="1"/>
  <c r="L31" i="1"/>
  <c r="M31" i="1"/>
  <c r="L32" i="1"/>
  <c r="M32" i="1"/>
  <c r="J22" i="1"/>
  <c r="J23" i="1"/>
  <c r="J24" i="1"/>
  <c r="J25" i="1"/>
  <c r="J26" i="1"/>
  <c r="J27" i="1"/>
  <c r="J28" i="1"/>
  <c r="J29" i="1"/>
  <c r="J30" i="1"/>
  <c r="J31" i="1"/>
  <c r="J32" i="1"/>
  <c r="G22" i="1"/>
  <c r="G23" i="1"/>
  <c r="G24" i="1"/>
  <c r="G25" i="1"/>
  <c r="G26" i="1"/>
  <c r="G27" i="1"/>
  <c r="G28" i="1"/>
  <c r="G29" i="1"/>
  <c r="G30" i="1"/>
  <c r="G31" i="1"/>
  <c r="G32" i="1"/>
  <c r="AB15" i="1" l="1"/>
  <c r="AB16" i="1"/>
  <c r="AB17" i="1"/>
  <c r="AB18" i="1"/>
  <c r="AB19" i="1"/>
  <c r="AB20" i="1"/>
  <c r="AB21" i="1"/>
  <c r="AB11" i="1"/>
  <c r="AB12" i="1"/>
  <c r="AB13" i="1"/>
  <c r="AB14" i="1"/>
  <c r="W15" i="1"/>
  <c r="W16" i="1"/>
  <c r="W17" i="1"/>
  <c r="W18" i="1"/>
  <c r="W19" i="1"/>
  <c r="W20" i="1"/>
  <c r="W21" i="1"/>
  <c r="W11" i="1"/>
  <c r="W12" i="1"/>
  <c r="W13" i="1"/>
  <c r="W14" i="1"/>
  <c r="Q15" i="1"/>
  <c r="R15" i="1" s="1"/>
  <c r="T15" i="1" s="1"/>
  <c r="U15" i="1" s="1"/>
  <c r="Q16" i="1"/>
  <c r="R16" i="1" s="1"/>
  <c r="T16" i="1" s="1"/>
  <c r="U16" i="1" s="1"/>
  <c r="Q17" i="1"/>
  <c r="R17" i="1" s="1"/>
  <c r="T17" i="1" s="1"/>
  <c r="U17" i="1" s="1"/>
  <c r="Q18" i="1"/>
  <c r="S18" i="1" s="1"/>
  <c r="Q19" i="1"/>
  <c r="R19" i="1" s="1"/>
  <c r="T19" i="1" s="1"/>
  <c r="U19" i="1" s="1"/>
  <c r="Q20" i="1"/>
  <c r="R20" i="1" s="1"/>
  <c r="T20" i="1" s="1"/>
  <c r="U20" i="1" s="1"/>
  <c r="Q21" i="1"/>
  <c r="R21" i="1" s="1"/>
  <c r="T21" i="1" s="1"/>
  <c r="U21" i="1" s="1"/>
  <c r="Q11" i="1"/>
  <c r="S11" i="1" s="1"/>
  <c r="Q12" i="1"/>
  <c r="R12" i="1" s="1"/>
  <c r="T12" i="1" s="1"/>
  <c r="U12" i="1" s="1"/>
  <c r="Q13" i="1"/>
  <c r="R13" i="1" s="1"/>
  <c r="T13" i="1" s="1"/>
  <c r="U13" i="1" s="1"/>
  <c r="S13" i="1"/>
  <c r="Q14" i="1"/>
  <c r="R14" i="1" s="1"/>
  <c r="T14" i="1" s="1"/>
  <c r="U14" i="1" s="1"/>
  <c r="L15" i="1"/>
  <c r="M15" i="1"/>
  <c r="L16" i="1"/>
  <c r="M16" i="1"/>
  <c r="L17" i="1"/>
  <c r="M17" i="1"/>
  <c r="L18" i="1"/>
  <c r="M18" i="1"/>
  <c r="L19" i="1"/>
  <c r="M19" i="1"/>
  <c r="L20" i="1"/>
  <c r="M20" i="1"/>
  <c r="L21" i="1"/>
  <c r="M21" i="1"/>
  <c r="L11" i="1"/>
  <c r="M11" i="1"/>
  <c r="L12" i="1"/>
  <c r="M12" i="1"/>
  <c r="L13" i="1"/>
  <c r="M13" i="1"/>
  <c r="L14" i="1"/>
  <c r="M14" i="1"/>
  <c r="J15" i="1"/>
  <c r="J16" i="1"/>
  <c r="J17" i="1"/>
  <c r="J18" i="1"/>
  <c r="J19" i="1"/>
  <c r="J20" i="1"/>
  <c r="J21" i="1"/>
  <c r="J11" i="1"/>
  <c r="J12" i="1"/>
  <c r="J13" i="1"/>
  <c r="J14" i="1"/>
  <c r="G15" i="1"/>
  <c r="G16" i="1"/>
  <c r="G17" i="1"/>
  <c r="G18" i="1"/>
  <c r="G19" i="1"/>
  <c r="G20" i="1"/>
  <c r="G21" i="1"/>
  <c r="G11" i="1"/>
  <c r="G12" i="1"/>
  <c r="G13" i="1"/>
  <c r="G14" i="1"/>
  <c r="R18" i="1" l="1"/>
  <c r="T18" i="1" s="1"/>
  <c r="U18" i="1" s="1"/>
  <c r="R11" i="1"/>
  <c r="T11" i="1" s="1"/>
  <c r="U11" i="1" s="1"/>
  <c r="S16" i="1"/>
  <c r="S14" i="1"/>
  <c r="S17" i="1"/>
  <c r="S21" i="1"/>
  <c r="S20" i="1"/>
  <c r="S12" i="1"/>
  <c r="S19" i="1"/>
  <c r="S15" i="1"/>
</calcChain>
</file>

<file path=xl/sharedStrings.xml><?xml version="1.0" encoding="utf-8"?>
<sst xmlns="http://schemas.openxmlformats.org/spreadsheetml/2006/main" count="3553" uniqueCount="1237">
  <si>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</si>
  <si>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</si>
  <si>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</si>
  <si>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</si>
  <si>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</si>
  <si>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</si>
  <si>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</si>
  <si>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</si>
  <si>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</si>
  <si>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</si>
  <si>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</si>
  <si>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</si>
  <si>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</si>
  <si>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</si>
  <si>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</si>
  <si>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</si>
  <si>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</si>
  <si>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</si>
  <si>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</si>
  <si>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</si>
  <si>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</si>
  <si>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</si>
  <si>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</si>
  <si>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</si>
  <si>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</si>
  <si>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</si>
  <si>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</si>
  <si>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</si>
  <si>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</si>
  <si>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</si>
  <si>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</si>
  <si>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</si>
  <si>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</si>
  <si>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</si>
  <si>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</si>
  <si>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</si>
  <si>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</si>
  <si>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</si>
  <si>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</si>
  <si>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</si>
  <si>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</si>
  <si>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</si>
  <si>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</si>
  <si>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</si>
  <si>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</si>
  <si>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</si>
  <si>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</si>
  <si>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</si>
  <si>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</si>
  <si>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</si>
  <si>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</si>
  <si>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</si>
  <si>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</si>
  <si>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</si>
  <si>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</si>
  <si>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</si>
  <si>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</si>
  <si>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</si>
  <si>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</si>
  <si>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</si>
  <si>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</si>
  <si>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</si>
  <si>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</si>
  <si>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</si>
  <si>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</si>
  <si>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</si>
  <si>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</si>
  <si>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</si>
  <si>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</si>
  <si>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</si>
  <si>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</si>
  <si>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</si>
  <si>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</si>
  <si>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</si>
  <si>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</si>
  <si>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</si>
  <si>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</si>
  <si>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</si>
  <si>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</si>
  <si>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</si>
  <si>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</si>
  <si>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</si>
  <si>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</si>
  <si>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</si>
  <si>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</si>
  <si>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</si>
  <si>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</si>
  <si>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</si>
  <si>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</si>
  <si>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</si>
  <si>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</si>
  <si>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</si>
  <si>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</si>
  <si>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</si>
  <si>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</si>
  <si>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</si>
  <si>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</si>
  <si>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</si>
  <si>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</si>
  <si>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</si>
  <si>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</si>
  <si>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</si>
  <si>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</si>
  <si>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</si>
  <si>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</si>
  <si>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</si>
  <si>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</si>
  <si>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</si>
  <si>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</si>
  <si>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</si>
  <si>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</si>
  <si>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</si>
  <si>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</si>
  <si>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</si>
  <si>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</si>
  <si>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</si>
  <si>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</si>
  <si>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</si>
  <si>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</si>
  <si>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</si>
  <si>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</si>
  <si>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</si>
  <si>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</si>
  <si>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</si>
  <si>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</si>
  <si>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</si>
  <si>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</si>
  <si>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</si>
  <si>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</si>
  <si>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</si>
  <si>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</si>
  <si>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</si>
  <si>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</si>
  <si>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</si>
  <si>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</si>
  <si>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</si>
  <si>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</si>
  <si>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</si>
  <si>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</si>
  <si>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</si>
  <si>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</si>
  <si>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</si>
  <si>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</si>
  <si>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</si>
  <si>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</si>
  <si>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</si>
  <si>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</si>
  <si>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</si>
  <si>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</si>
  <si>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</si>
  <si>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</si>
  <si>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</si>
  <si>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</si>
  <si>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</si>
  <si>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</si>
  <si>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</si>
  <si>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</si>
  <si>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</si>
  <si>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</si>
  <si>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</si>
  <si>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</si>
  <si>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</si>
  <si>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</si>
  <si>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</si>
  <si>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</si>
  <si>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</si>
  <si>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</si>
  <si>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</si>
  <si>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</si>
  <si>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</si>
  <si>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</si>
  <si>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</si>
  <si>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</si>
  <si>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</si>
  <si>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</si>
  <si>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</si>
  <si>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</si>
  <si>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</si>
  <si>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</si>
  <si>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</si>
  <si>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</si>
  <si>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</si>
  <si>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</si>
  <si>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</si>
  <si>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</si>
  <si>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</si>
  <si>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</si>
  <si>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</si>
  <si>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</si>
  <si>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</si>
  <si>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</si>
  <si>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</si>
  <si>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</si>
  <si>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</si>
  <si>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</si>
  <si>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</si>
  <si>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</si>
  <si>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</si>
  <si>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</si>
  <si>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</si>
  <si>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</si>
  <si>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</si>
  <si>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</si>
  <si>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</si>
  <si>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</si>
  <si>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</si>
  <si>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</si>
  <si>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</si>
  <si>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</si>
  <si>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</si>
  <si>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</si>
  <si>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</si>
  <si>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</si>
  <si>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</si>
  <si>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</si>
  <si>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</si>
  <si>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</si>
  <si>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</si>
  <si>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</si>
  <si>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</si>
  <si>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</si>
  <si>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</si>
  <si>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</si>
  <si>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</si>
  <si>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</si>
  <si>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</si>
  <si>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</si>
  <si>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</si>
  <si>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</si>
  <si>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</si>
  <si>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</si>
  <si>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</si>
  <si>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</si>
  <si>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</si>
  <si>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</si>
  <si>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</si>
  <si>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</si>
  <si>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</si>
  <si>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</si>
  <si>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</si>
  <si>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</si>
  <si>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</si>
  <si>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</si>
  <si>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</si>
  <si>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</si>
  <si>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</si>
  <si>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</si>
  <si>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</si>
  <si>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</si>
  <si>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</si>
  <si>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</si>
  <si>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</si>
  <si>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</si>
  <si>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</si>
  <si>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</si>
  <si>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</si>
  <si>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</si>
  <si>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</si>
  <si>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</si>
  <si>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</si>
  <si>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</si>
  <si>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</si>
  <si>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</si>
  <si>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</si>
  <si>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</si>
  <si>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</si>
  <si>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</si>
  <si>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</si>
  <si>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</si>
  <si>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</si>
  <si>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</si>
  <si>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</si>
  <si>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</si>
  <si>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</si>
  <si>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</si>
  <si>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</si>
  <si>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</si>
  <si>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</si>
  <si>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</si>
  <si>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</si>
  <si>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</si>
  <si>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</si>
  <si>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</si>
  <si>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</si>
  <si>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</si>
  <si>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</si>
  <si>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</si>
  <si>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</si>
  <si>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</si>
  <si>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</si>
  <si>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</si>
  <si>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</si>
  <si>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</si>
  <si>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</si>
  <si>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</si>
  <si>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</si>
  <si>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</si>
  <si>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</si>
  <si>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</si>
  <si>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</si>
  <si>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</si>
  <si>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</si>
  <si>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</si>
  <si>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</si>
  <si>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</si>
  <si>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</si>
  <si>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</si>
  <si>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</si>
  <si>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</si>
  <si>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</si>
  <si>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</si>
  <si>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</si>
  <si>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</si>
  <si>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</si>
  <si>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</si>
  <si>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</si>
  <si>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</si>
  <si>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</si>
  <si>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</si>
  <si>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</si>
  <si>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</si>
  <si>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</si>
  <si>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</si>
  <si>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</si>
  <si>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</si>
  <si>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</si>
  <si>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</si>
  <si>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</si>
  <si>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</si>
  <si>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</si>
  <si>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</si>
  <si>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</si>
  <si>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</si>
  <si>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</si>
  <si>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</si>
  <si>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</si>
  <si>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</si>
  <si>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</si>
  <si>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</si>
  <si>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</si>
  <si>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</si>
  <si>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</si>
  <si>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</si>
  <si>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</si>
  <si>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</si>
  <si>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</si>
  <si>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</si>
  <si>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</si>
  <si>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</si>
  <si>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</si>
  <si>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</si>
  <si>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</si>
  <si>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</si>
  <si>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</si>
  <si>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</si>
  <si>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</si>
  <si>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</si>
  <si>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</si>
  <si>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</si>
  <si>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</si>
  <si>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</si>
  <si>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</si>
  <si>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</si>
  <si>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</si>
  <si>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</si>
  <si>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</si>
  <si>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</si>
  <si>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</si>
  <si>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</si>
  <si>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</si>
  <si>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</si>
  <si>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</si>
  <si>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</si>
  <si>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</si>
  <si>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</si>
  <si>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</si>
  <si>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</si>
  <si>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</si>
  <si>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</si>
  <si>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</si>
  <si>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</si>
  <si>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</si>
  <si>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</si>
  <si>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</si>
  <si>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</si>
  <si>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</si>
  <si>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</si>
  <si>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</si>
  <si>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</si>
  <si>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</si>
  <si>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</si>
  <si>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</si>
  <si>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</si>
  <si>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</si>
  <si>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</si>
  <si>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</si>
  <si>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</si>
  <si>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</si>
  <si>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</si>
  <si>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</si>
  <si>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</si>
  <si>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</si>
  <si>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</si>
  <si>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</si>
  <si>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</si>
  <si>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</si>
  <si>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</si>
  <si>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</si>
  <si>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</si>
  <si>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</si>
  <si>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</si>
  <si>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</si>
  <si>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</si>
  <si>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</si>
  <si>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</si>
  <si>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</si>
  <si>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</si>
  <si>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</si>
  <si>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</si>
  <si>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</si>
  <si>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</si>
  <si>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</si>
  <si>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</si>
  <si>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</si>
  <si>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</si>
  <si>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</si>
  <si>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</si>
  <si>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</si>
  <si>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</si>
  <si>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</si>
  <si>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</si>
  <si>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</si>
  <si>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</si>
  <si>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</si>
  <si>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</si>
  <si>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</si>
  <si>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</si>
  <si>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</si>
  <si>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</si>
  <si>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</si>
  <si>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</si>
  <si>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</si>
  <si>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</si>
  <si>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</si>
  <si>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</si>
  <si>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</si>
  <si>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</si>
  <si>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</si>
  <si>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</si>
  <si>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</si>
  <si>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</si>
  <si>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</si>
  <si>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</si>
  <si>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</si>
  <si>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</si>
  <si>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</si>
  <si>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</si>
  <si>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</si>
  <si>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</si>
  <si>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</si>
  <si>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</si>
  <si>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</si>
  <si>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</si>
  <si>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</si>
  <si>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</si>
  <si>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</si>
  <si>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</si>
  <si>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</si>
  <si>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</si>
  <si>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</si>
  <si>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</si>
  <si>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</si>
  <si>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</si>
  <si>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</si>
  <si>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</si>
  <si>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</si>
  <si>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</si>
  <si>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</si>
  <si>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</si>
  <si>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</si>
  <si>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</si>
  <si>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</si>
  <si>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</si>
  <si>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</si>
  <si>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</si>
  <si>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</si>
  <si>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</si>
  <si>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</si>
  <si>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</si>
  <si>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</si>
  <si>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</si>
  <si>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</si>
  <si>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</si>
  <si>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</si>
  <si>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</si>
  <si>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</si>
  <si>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</si>
  <si>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</si>
  <si>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</si>
  <si>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</si>
  <si>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</si>
  <si>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</si>
  <si>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</si>
  <si>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</si>
  <si>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</si>
  <si>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</si>
  <si>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</si>
  <si>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</si>
  <si>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</si>
  <si>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</si>
  <si>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</si>
  <si>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</si>
  <si>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</si>
  <si>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</si>
  <si>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</si>
  <si>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</si>
  <si>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</si>
  <si>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</si>
  <si>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</si>
  <si>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</si>
  <si>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</si>
  <si>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</si>
  <si>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</si>
  <si>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</si>
  <si>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</si>
  <si>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</si>
  <si>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</si>
  <si>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</si>
  <si>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</si>
  <si>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</si>
  <si>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</si>
  <si>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</si>
  <si>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</si>
  <si>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</si>
  <si>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</si>
  <si>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</si>
  <si>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</si>
  <si>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</si>
  <si>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</si>
  <si>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</si>
  <si>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</si>
  <si>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</si>
  <si>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</si>
  <si>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</si>
  <si>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</si>
  <si>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</si>
  <si>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</si>
  <si>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</si>
  <si>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</si>
  <si>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</si>
  <si>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</si>
  <si>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</si>
  <si>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</si>
  <si>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</si>
  <si>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</si>
  <si>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</si>
  <si>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</si>
  <si>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</si>
  <si>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</si>
  <si>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</si>
  <si>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</si>
  <si>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</si>
  <si>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</si>
  <si>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</si>
  <si>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</si>
  <si>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</si>
  <si>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</si>
  <si>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</si>
  <si>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</si>
  <si>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</si>
  <si>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</si>
  <si>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</si>
  <si>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</si>
  <si>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</si>
  <si>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</si>
  <si>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</si>
  <si>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</si>
  <si>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</si>
  <si>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</si>
  <si>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</si>
  <si>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</si>
  <si>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</si>
  <si>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</si>
  <si>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</si>
  <si>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</si>
  <si>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</si>
  <si>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</si>
  <si>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</si>
  <si>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</si>
  <si>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</si>
  <si>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</si>
  <si>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</si>
  <si>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</si>
  <si>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</si>
  <si>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</si>
  <si>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</si>
  <si>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</si>
  <si>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</si>
  <si>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</si>
  <si>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</si>
  <si>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</si>
  <si>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</si>
  <si>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</si>
  <si>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</si>
  <si>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</si>
  <si>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</si>
  <si>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</si>
  <si>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</si>
  <si>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</si>
  <si>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</si>
  <si>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</si>
  <si>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</si>
  <si>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</si>
  <si>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</si>
  <si>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</si>
  <si>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</si>
  <si>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</si>
  <si>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</si>
  <si>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</si>
  <si>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</si>
  <si>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</si>
  <si>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</si>
  <si>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</si>
  <si>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</si>
  <si>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</si>
  <si>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</si>
  <si>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</si>
  <si>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</si>
  <si>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</si>
  <si>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</si>
  <si>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</si>
  <si>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</si>
  <si>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</si>
  <si>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</si>
  <si>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</si>
  <si>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</si>
  <si>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</si>
  <si>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</si>
  <si>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</si>
  <si>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</si>
  <si>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</si>
  <si>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</si>
  <si>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</si>
  <si>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</si>
  <si>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</si>
  <si>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</si>
  <si>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</si>
  <si>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</si>
  <si>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</si>
  <si>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</si>
  <si>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</si>
  <si>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</si>
  <si>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</si>
  <si>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</si>
  <si>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</si>
  <si>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</si>
  <si>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</si>
  <si>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</si>
  <si>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</si>
  <si>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</si>
  <si>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</si>
  <si>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</si>
  <si>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</si>
  <si>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</si>
  <si>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</si>
  <si>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</si>
  <si>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</si>
  <si>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</si>
  <si>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</si>
  <si>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</si>
  <si>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</si>
  <si>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</si>
  <si>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</si>
  <si>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</si>
  <si>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</si>
  <si>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</si>
  <si>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</si>
  <si>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</si>
  <si>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</si>
  <si>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</si>
  <si>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</si>
  <si>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</si>
  <si>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</si>
  <si>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</si>
  <si>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</si>
  <si>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</si>
  <si>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</si>
  <si>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</si>
  <si>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</si>
  <si>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</si>
  <si>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</si>
  <si>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</si>
  <si>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</si>
  <si>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</si>
  <si>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</si>
  <si>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</si>
  <si>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</si>
  <si>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</si>
  <si>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</si>
  <si>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</si>
  <si>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</si>
  <si>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</si>
  <si>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</si>
  <si>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</si>
  <si>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</si>
  <si>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</si>
  <si>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</si>
  <si>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</si>
  <si>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</si>
  <si>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</si>
  <si>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</si>
  <si>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</si>
  <si>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</si>
  <si>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</si>
  <si>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</si>
  <si>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</si>
  <si>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</si>
  <si>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</si>
  <si>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</si>
  <si>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</si>
  <si>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</si>
  <si>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</si>
  <si>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</si>
  <si>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</si>
  <si>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</si>
  <si>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</si>
  <si>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</si>
  <si>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</si>
  <si>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</si>
  <si>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</si>
  <si>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</si>
  <si>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</si>
  <si>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</si>
  <si>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</si>
  <si>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</si>
  <si>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</si>
  <si>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</si>
  <si>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</si>
  <si>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</si>
  <si>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</si>
  <si>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</si>
  <si>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</si>
  <si>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</si>
  <si>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</si>
  <si>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</si>
  <si>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</si>
  <si>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</si>
  <si>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</si>
  <si>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</si>
  <si>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</si>
  <si>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</si>
  <si>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</si>
  <si>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</si>
  <si>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</si>
  <si>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</si>
  <si>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</si>
  <si>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</si>
  <si>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</si>
  <si>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</si>
  <si>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</si>
  <si>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</si>
  <si>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</si>
  <si>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</si>
  <si>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</si>
  <si>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</si>
  <si>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</si>
  <si>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</si>
  <si>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</si>
  <si>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</si>
  <si>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</si>
  <si>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</si>
  <si>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</si>
  <si>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</si>
  <si>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</si>
  <si>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</si>
  <si>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</si>
  <si>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</si>
  <si>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</si>
  <si>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</si>
  <si>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</si>
  <si>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</si>
  <si>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</si>
  <si>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</si>
  <si>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</si>
  <si>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</si>
  <si>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</si>
  <si>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</si>
  <si>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</si>
  <si>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</si>
  <si>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</si>
  <si>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</si>
  <si>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</si>
  <si>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</si>
  <si>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</si>
  <si>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</si>
  <si>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</si>
  <si>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</si>
  <si>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</si>
  <si>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</si>
  <si>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</si>
  <si>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</si>
  <si>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</si>
  <si>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</si>
  <si>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</si>
  <si>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</si>
  <si>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</si>
  <si>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</si>
  <si>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</si>
  <si>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</si>
  <si>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</si>
  <si>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</si>
  <si>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</si>
  <si>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</si>
  <si>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</si>
  <si>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</si>
  <si>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</si>
  <si>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</si>
  <si>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</si>
  <si>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</si>
  <si>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</si>
  <si>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</si>
  <si>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</si>
  <si>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</si>
  <si>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</si>
  <si>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</si>
  <si>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</si>
  <si>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</si>
  <si>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</si>
  <si>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</si>
  <si>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</si>
  <si>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</si>
  <si>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</si>
  <si>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</si>
  <si>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</si>
  <si>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</si>
  <si>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</si>
  <si>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</si>
  <si>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</si>
  <si>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</si>
  <si>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</si>
  <si>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</si>
  <si>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</si>
  <si>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</si>
  <si>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</si>
  <si>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</si>
  <si>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</si>
  <si>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</si>
  <si>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</si>
  <si>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</si>
  <si>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</si>
  <si>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</si>
  <si>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</si>
  <si>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</si>
  <si>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</si>
  <si>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</si>
  <si>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</si>
  <si>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</si>
  <si>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</si>
  <si>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</si>
  <si>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</si>
  <si>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</si>
  <si>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</si>
  <si>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</si>
  <si>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</si>
  <si>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</si>
  <si>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</si>
  <si>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</si>
  <si>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</si>
  <si>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</si>
  <si>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</si>
  <si>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</si>
  <si>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</si>
  <si>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</si>
  <si>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</si>
  <si>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</si>
  <si>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</si>
  <si>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</si>
  <si>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</si>
  <si>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</si>
  <si>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</si>
  <si>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</si>
  <si>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</si>
  <si>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</si>
  <si>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</si>
  <si>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</si>
  <si>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</si>
  <si>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</si>
  <si>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</si>
  <si>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</si>
  <si>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</si>
  <si>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</si>
  <si>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</si>
  <si>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</si>
  <si>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</si>
  <si>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</si>
  <si>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</si>
  <si>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</si>
  <si>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</si>
  <si>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</si>
  <si>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</si>
  <si>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</si>
  <si>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</si>
  <si>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</si>
  <si>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</si>
  <si>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</si>
  <si>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</si>
  <si>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</si>
  <si>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</si>
  <si>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</si>
  <si>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</si>
  <si>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</si>
  <si>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</si>
  <si>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</si>
  <si>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</si>
  <si>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</si>
  <si>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</si>
  <si>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</si>
  <si>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</si>
  <si>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</si>
  <si>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</si>
  <si>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</si>
  <si>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</si>
  <si>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</si>
  <si>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</si>
  <si>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</si>
  <si>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</si>
  <si>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</si>
  <si>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</si>
  <si>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</si>
  <si>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</si>
  <si>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</si>
  <si>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</si>
  <si>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</si>
  <si>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</si>
  <si>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</si>
  <si>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</si>
  <si>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</si>
  <si>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</si>
  <si>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</si>
  <si>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</si>
  <si>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</si>
  <si>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</si>
  <si>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</si>
  <si>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</si>
  <si>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</si>
  <si>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</si>
  <si>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</si>
  <si>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</si>
  <si>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</si>
  <si>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</si>
  <si>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</si>
  <si>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</si>
  <si>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</si>
  <si>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</si>
  <si>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</si>
  <si>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</si>
  <si>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</si>
  <si>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</si>
  <si>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</si>
  <si>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</si>
  <si>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</si>
  <si>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</si>
  <si>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</si>
  <si>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</si>
  <si>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</si>
  <si>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</si>
  <si>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</si>
  <si>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</si>
  <si>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</si>
  <si>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</si>
  <si>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</si>
  <si>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</si>
  <si>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</si>
  <si>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</si>
  <si>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</si>
  <si>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</si>
  <si>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</si>
  <si>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</si>
  <si>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</si>
  <si>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</si>
  <si>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</si>
  <si>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</si>
  <si>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</si>
  <si>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</si>
  <si>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</si>
  <si>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</si>
  <si>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</si>
  <si>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</si>
  <si>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</si>
  <si>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</si>
  <si>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</si>
  <si>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</si>
  <si>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</si>
  <si>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</si>
  <si>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</si>
  <si>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</si>
  <si>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</si>
  <si>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</si>
  <si>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</si>
  <si>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</si>
  <si>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</si>
  <si>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</si>
  <si>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</si>
  <si>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</si>
  <si>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</si>
  <si>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</si>
  <si>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</si>
  <si>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</si>
  <si>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</si>
  <si>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</si>
  <si>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</si>
  <si>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</si>
  <si>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</si>
  <si>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</si>
  <si>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</si>
  <si>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</si>
  <si>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</si>
  <si>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</si>
  <si>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</si>
  <si>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</si>
  <si>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</si>
  <si>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</si>
  <si>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</si>
  <si>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</si>
  <si>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</si>
  <si>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</si>
  <si>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</si>
  <si>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</si>
  <si>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</si>
  <si>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</si>
  <si>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</si>
  <si>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</si>
  <si>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</si>
  <si>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</si>
  <si>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</si>
  <si>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</si>
  <si>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</si>
  <si>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</si>
  <si>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</si>
  <si>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</si>
  <si>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</si>
  <si>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</si>
  <si>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</si>
  <si>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</si>
  <si>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</si>
  <si>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</si>
  <si>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</si>
  <si>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</si>
  <si>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</si>
  <si>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</si>
  <si>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</si>
  <si>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</si>
  <si>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</si>
  <si>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</si>
  <si>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</si>
  <si>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</si>
  <si>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</si>
  <si>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</si>
  <si>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</si>
  <si>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</si>
  <si>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</si>
  <si>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</si>
  <si>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</si>
  <si>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</si>
  <si>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</si>
  <si>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</si>
  <si>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</si>
  <si>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</si>
  <si>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</si>
  <si>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</si>
  <si>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</si>
  <si>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</si>
  <si>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</si>
  <si>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</si>
  <si>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</si>
  <si>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</si>
  <si>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</si>
  <si>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</si>
  <si>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</si>
  <si>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</si>
  <si>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</si>
  <si>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</si>
  <si>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</si>
  <si>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</si>
  <si>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</si>
  <si>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</si>
  <si>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</si>
  <si>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</si>
  <si>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</si>
  <si>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</si>
  <si>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</si>
  <si>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</si>
  <si>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</si>
  <si>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</si>
  <si>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</si>
  <si>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</si>
  <si>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</si>
  <si>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</si>
  <si>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</si>
  <si>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</si>
  <si>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</si>
  <si>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</si>
  <si>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</si>
  <si>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</si>
  <si>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</si>
  <si>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</si>
  <si>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</si>
  <si>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</si>
  <si>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</si>
  <si>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</si>
  <si>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</si>
  <si>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</si>
  <si>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</si>
  <si>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</si>
  <si>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</si>
  <si>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</si>
  <si>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</si>
  <si>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</si>
  <si>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</si>
  <si>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</si>
  <si>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</si>
  <si>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</si>
  <si>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</si>
  <si>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</si>
  <si>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</si>
  <si>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</si>
  <si>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</si>
  <si>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</si>
  <si>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</si>
  <si>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</si>
  <si>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</si>
  <si>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</si>
  <si>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</si>
  <si>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</si>
  <si>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</si>
  <si>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</si>
  <si>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</si>
  <si>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</si>
  <si>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</si>
  <si>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</si>
  <si>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</si>
  <si>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</si>
  <si>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</si>
  <si>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</si>
  <si>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</si>
  <si>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</si>
  <si>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</si>
  <si>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</si>
  <si>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</si>
  <si>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</si>
  <si>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</si>
  <si>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</si>
  <si>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</si>
  <si>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</si>
  <si>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</si>
  <si>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</si>
  <si>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</si>
  <si>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</si>
  <si>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</si>
  <si>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</si>
  <si>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</si>
  <si>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</si>
  <si>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</si>
  <si>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</si>
  <si>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</si>
  <si>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</si>
  <si>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</si>
  <si>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</si>
  <si>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</si>
  <si>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</si>
  <si>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</si>
  <si>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</si>
  <si>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</si>
  <si>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</si>
  <si>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</si>
  <si>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</si>
  <si>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</si>
  <si>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</si>
  <si>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</si>
  <si>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</si>
  <si>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</si>
  <si>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</si>
  <si>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</si>
  <si>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</si>
  <si>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</si>
  <si>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</si>
  <si>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</si>
  <si>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</si>
  <si>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</si>
  <si>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</si>
  <si>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</si>
  <si>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DIRECCIÓN ADMINISTRACIÓN DE ACTIVOS FIJOS</t>
  </si>
  <si>
    <t>Técnico Administrativo 32</t>
  </si>
  <si>
    <t>SI</t>
  </si>
  <si>
    <t>ELEMENTOS DE PROTECCIÓN PERSONAL DE ACUERDO AL MANUAL DE E.P.P. DE LA EMPRESA</t>
  </si>
  <si>
    <t>Entregar a los funcionarios encargados del almacén los elementos de protección colectivas para alturas, con el fin de evitar caídas de los racks en los cuales hacen movimientos de materiales.</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</si>
  <si>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</si>
  <si>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</si>
  <si>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</si>
  <si>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Retroalimentación a los funcionarios sobre el modo correcto de almacenar mercancías dentro de espacios cerrados</t>
  </si>
  <si>
    <t>Realizar la ejecución de procedimientos, generación de informes y reportes de gestión del área con el fin de asegurar el logro de los objetivos definidos.</t>
  </si>
  <si>
    <t>Realizar los procedimientos establecidos en el área pare el logro de los objetivos definidos en
la dependencia. Elaborar informes y reportes de los procesos desarrollados en el área con el fin de realizar el seguimiento del alcance de los objetivos. Analizar Ia información de los reportes e informes que se generan, con el fin de verificar Ia calidad de datos, identificar inconsistencias y tomar medidas correctivas. Validar Ia información que se ingrese al sistema del área con el fin de contar con información veraz, confiable y oportuna para la toma de decisiones. Realizar el seguimiento de Ia ejecución de los procesos para la generación de indicadores que permitan medir los procesos del área.</t>
  </si>
  <si>
    <t>Practica de pausas activas de manera frecuente para activación de sistema musculo esquelético</t>
  </si>
  <si>
    <t>Orden de prestación de servicios</t>
  </si>
  <si>
    <t>NS-040</t>
  </si>
  <si>
    <t>Se agrega columna en la cual se estipula la clasificación del peligro.</t>
  </si>
  <si>
    <t>Biomecánico</t>
  </si>
  <si>
    <t>Condiciones de Seguridad</t>
  </si>
  <si>
    <t>Fenómenos Naturales</t>
  </si>
  <si>
    <t>Físico</t>
  </si>
  <si>
    <t>Psicosocial</t>
  </si>
  <si>
    <t>NOMBRE CENTRO DE TRABAJO Y/O PROCESO: DIVISIÓN ALMECENES - ALMACÉN COA</t>
  </si>
  <si>
    <t>DIVISIÓN ALMACENES - ALMACÉN COA</t>
  </si>
  <si>
    <t>SEDE COA</t>
  </si>
  <si>
    <t>Desarrollar las actividades necesarias para el adecuado manejo de los activos fijos y materiales adquiridos por Ia Empresa.</t>
  </si>
  <si>
    <t>Recibir y radicar las solicitudes de traslados de los elementos de control administrativo para
realizar las modificaciones en el sistema de información correspondiente. Organizar el archivo con la documentación de los elementos que tienen a cargo los funcionarios garantizando información actualizada, confiable y veraz. Entregar los materiales requeridos por los funcionarios verificando los requisitos para la entrega de los mismos y de acuerdo con la normatividad establecida por la Empresa. Verificar y radicar las solicitudes de paz y salvo de los funcionarios que se van a retirar de la Empresa para la revisión y validación de su superior inmediato. Realizar la recepción, ubicación y alistamiento de los materiales y/o elementos ingresados al almacén a fin de no generar retrasos en Ia ejecución de los procedimientos del almacén. Realizar el alistamiento y efectuar los conteos físicos de los materiales en bodega para el desarrollo de los inventarios.</t>
  </si>
  <si>
    <t>B-14</t>
  </si>
  <si>
    <t>III</t>
  </si>
  <si>
    <t>Aceptable</t>
  </si>
  <si>
    <t>B-13</t>
  </si>
  <si>
    <t>Químico</t>
  </si>
  <si>
    <t>B-11</t>
  </si>
  <si>
    <t>Hacer cambio de los tablones de madera que se encuentran soportando las sustancias químicas almacenadas; debido a que se pueden impregnar con varias sustancias y ocasionar accidentes o emergencias por manejo inadecuado de sustancias químicas.</t>
  </si>
  <si>
    <t>B-10</t>
  </si>
  <si>
    <t>B-12</t>
  </si>
  <si>
    <t>B-20</t>
  </si>
  <si>
    <t>B-19</t>
  </si>
  <si>
    <t>B-18</t>
  </si>
  <si>
    <t>B-17</t>
  </si>
  <si>
    <t>La superficie del almacén en el área de almacenamiento debe ser totalmente pareja y encontrarse en buenas condiciones, por lo tanto se debe realizar mantenimiento locativo para mejorar la condición.</t>
  </si>
  <si>
    <t>B-16</t>
  </si>
  <si>
    <t>B-15</t>
  </si>
  <si>
    <t>OBSERVACIÓN</t>
  </si>
  <si>
    <t>Establecer el programa de prevención y protección contra caídas de alturas de la EAAB-ESP.</t>
  </si>
  <si>
    <t>Garantizar que los funcionarios cuenten con el certificado de trabajo en alturas y los elementos de prevención contra caídas; así como los puntos necesarios para anclaje en caso de subir sobre la estantería.
REALIZAR CAPACITACIÓN CURSO AVANZADO (40 HORAS) PRESENCIAL.</t>
  </si>
  <si>
    <t>Debido al cambio de Sede Américas a la Central, se trasladó el Almacén de Américas para la Sede COA</t>
  </si>
  <si>
    <t>ELABORACIÓN                                            ACTUALIZACIÓN                                               FECHA: 12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</si>
</sst>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2"/>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medium">
        <color indexed="64"/>
      </left>
      <right style="medium">
        <color auto="1"/>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1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7" fillId="7" borderId="18" xfId="9" applyFont="1" applyFill="1" applyBorder="1" applyAlignment="1">
      <alignment horizontal="center"/>
    </xf>
    <xf numFmtId="0" fontId="7" fillId="0" borderId="19" xfId="9" applyFont="1" applyFill="1" applyBorder="1" applyAlignment="1">
      <alignment wrapText="1"/>
    </xf>
    <xf numFmtId="0" fontId="7" fillId="6" borderId="19" xfId="9" applyFont="1" applyFill="1" applyBorder="1" applyAlignment="1">
      <alignment wrapText="1"/>
    </xf>
    <xf numFmtId="0" fontId="7" fillId="0" borderId="20" xfId="9" applyFont="1" applyFill="1" applyBorder="1" applyAlignment="1">
      <alignment wrapText="1"/>
    </xf>
    <xf numFmtId="0" fontId="8"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2" xfId="9" applyFont="1" applyFill="1" applyBorder="1" applyAlignment="1">
      <alignment wrapText="1"/>
    </xf>
    <xf numFmtId="0" fontId="1" fillId="4" borderId="12" xfId="0" applyFont="1" applyFill="1" applyBorder="1" applyAlignment="1">
      <alignment horizontal="center" vertical="center"/>
    </xf>
    <xf numFmtId="0" fontId="1" fillId="4" borderId="21" xfId="0" applyFont="1" applyFill="1" applyBorder="1" applyAlignment="1" applyProtection="1">
      <alignment horizontal="center" vertical="center" wrapText="1" shrinkToFit="1"/>
    </xf>
    <xf numFmtId="0" fontId="1" fillId="4" borderId="12"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1" fillId="4" borderId="28" xfId="0" applyFont="1" applyFill="1" applyBorder="1" applyAlignment="1" applyProtection="1">
      <alignment horizontal="center" vertical="center" wrapText="1" shrinkToFit="1"/>
    </xf>
    <xf numFmtId="0" fontId="1" fillId="8" borderId="17" xfId="0" applyFont="1" applyFill="1" applyBorder="1" applyAlignment="1">
      <alignment horizontal="center" vertical="center"/>
    </xf>
    <xf numFmtId="0" fontId="1" fillId="8" borderId="28" xfId="0" applyFont="1" applyFill="1" applyBorder="1" applyAlignment="1" applyProtection="1">
      <alignment horizontal="center" vertical="center" wrapText="1" shrinkToFit="1"/>
    </xf>
    <xf numFmtId="0" fontId="1" fillId="8" borderId="16" xfId="0" applyFont="1" applyFill="1" applyBorder="1" applyAlignment="1">
      <alignment horizontal="center" vertical="center"/>
    </xf>
    <xf numFmtId="0" fontId="1" fillId="8" borderId="29" xfId="0" applyFont="1" applyFill="1" applyBorder="1" applyAlignment="1" applyProtection="1">
      <alignment horizontal="center" vertical="center" wrapText="1" shrinkToFit="1"/>
    </xf>
    <xf numFmtId="0" fontId="1" fillId="8" borderId="14" xfId="0" applyFont="1" applyFill="1" applyBorder="1" applyAlignment="1" applyProtection="1">
      <alignment horizontal="center" vertical="center" wrapText="1" shrinkToFit="1"/>
    </xf>
    <xf numFmtId="0" fontId="10" fillId="0" borderId="20" xfId="0" applyFont="1" applyBorder="1" applyAlignment="1">
      <alignment horizontal="center"/>
    </xf>
    <xf numFmtId="0" fontId="0" fillId="0" borderId="20" xfId="0" applyFont="1" applyFill="1" applyBorder="1"/>
    <xf numFmtId="0" fontId="0" fillId="0" borderId="20" xfId="0" applyFont="1" applyFill="1" applyBorder="1" applyAlignment="1">
      <alignment wrapText="1"/>
    </xf>
    <xf numFmtId="0" fontId="0" fillId="0" borderId="0" xfId="0" applyFont="1"/>
    <xf numFmtId="0" fontId="1" fillId="4" borderId="3"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39" xfId="0" applyFont="1" applyFill="1" applyBorder="1" applyAlignment="1" applyProtection="1">
      <alignment horizontal="center" vertical="center" wrapText="1" shrinkToFit="1"/>
    </xf>
    <xf numFmtId="0" fontId="3" fillId="8" borderId="39" xfId="0" applyFont="1" applyFill="1" applyBorder="1" applyAlignment="1">
      <alignment horizontal="center" vertical="center" wrapText="1"/>
    </xf>
    <xf numFmtId="0" fontId="1" fillId="8" borderId="39" xfId="0" applyFont="1" applyFill="1" applyBorder="1" applyAlignment="1">
      <alignment horizontal="center" vertical="center"/>
    </xf>
    <xf numFmtId="0" fontId="1" fillId="8" borderId="39" xfId="0" applyFont="1" applyFill="1" applyBorder="1" applyAlignment="1">
      <alignment horizontal="center" vertical="center" wrapText="1"/>
    </xf>
    <xf numFmtId="0" fontId="1" fillId="8" borderId="39"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1" fillId="8" borderId="14"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9" fillId="3" borderId="11"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9" fillId="3" borderId="16" xfId="0" applyFont="1" applyFill="1" applyBorder="1" applyAlignment="1">
      <alignment horizontal="center" vertical="center" textRotation="90"/>
    </xf>
    <xf numFmtId="0" fontId="9" fillId="8" borderId="41"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9" fillId="4"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0" borderId="6"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27"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4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6"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5" fillId="2" borderId="16"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39" xfId="0" applyFont="1" applyBorder="1" applyAlignment="1">
      <alignment horizontal="center" vertical="center"/>
    </xf>
    <xf numFmtId="0" fontId="1" fillId="0" borderId="13"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1989878</xdr:colOff>
      <xdr:row>1</xdr:row>
      <xdr:rowOff>21431</xdr:rowOff>
    </xdr:from>
    <xdr:to>
      <xdr:col>3</xdr:col>
      <xdr:colOff>2349878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96578" y="1992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abSelected="1" zoomScale="75" zoomScaleNormal="75"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0" t="s">
        <v>1236</v>
      </c>
      <c r="D2" s="91"/>
      <c r="E2" s="91"/>
      <c r="F2" s="91"/>
      <c r="G2" s="92"/>
      <c r="K2" s="9"/>
      <c r="L2" s="9"/>
      <c r="M2" s="9"/>
      <c r="V2" s="9"/>
      <c r="AB2" s="10"/>
      <c r="AC2" s="6"/>
      <c r="AD2" s="6"/>
    </row>
    <row r="3" spans="1:30" s="8" customFormat="1" ht="15" customHeight="1">
      <c r="A3" s="5"/>
      <c r="B3" s="6"/>
      <c r="C3" s="84" t="s">
        <v>1191</v>
      </c>
      <c r="D3" s="85"/>
      <c r="E3" s="85"/>
      <c r="F3" s="85"/>
      <c r="G3" s="86"/>
      <c r="K3" s="9"/>
      <c r="L3" s="9"/>
      <c r="M3" s="9"/>
      <c r="V3" s="9"/>
      <c r="AB3" s="10"/>
      <c r="AC3" s="6"/>
      <c r="AD3" s="6"/>
    </row>
    <row r="4" spans="1:30" s="8" customFormat="1" ht="15" customHeight="1" thickBot="1">
      <c r="A4" s="5"/>
      <c r="B4" s="6"/>
      <c r="C4" s="87" t="s">
        <v>1211</v>
      </c>
      <c r="D4" s="88"/>
      <c r="E4" s="88"/>
      <c r="F4" s="88"/>
      <c r="G4" s="89"/>
      <c r="K4" s="9"/>
      <c r="L4" s="9"/>
      <c r="M4" s="9"/>
      <c r="V4" s="9"/>
      <c r="AB4" s="10"/>
      <c r="AC4" s="6"/>
      <c r="AD4" s="6"/>
    </row>
    <row r="5" spans="1:30" s="8" customFormat="1" ht="11.25" customHeight="1">
      <c r="A5" s="5"/>
      <c r="B5" s="6"/>
      <c r="C5" s="11" t="s">
        <v>1077</v>
      </c>
      <c r="E5" s="82"/>
      <c r="F5" s="82"/>
      <c r="G5" s="82"/>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4" t="s">
        <v>10</v>
      </c>
      <c r="B8" s="107" t="s">
        <v>11</v>
      </c>
      <c r="C8" s="83" t="s">
        <v>1190</v>
      </c>
      <c r="D8" s="83"/>
      <c r="E8" s="83"/>
      <c r="F8" s="83"/>
      <c r="G8" s="71" t="s">
        <v>0</v>
      </c>
      <c r="H8" s="72"/>
      <c r="I8" s="73"/>
      <c r="J8" s="70" t="s">
        <v>1</v>
      </c>
      <c r="K8" s="62" t="s">
        <v>2</v>
      </c>
      <c r="L8" s="62"/>
      <c r="M8" s="62"/>
      <c r="N8" s="62" t="s">
        <v>3</v>
      </c>
      <c r="O8" s="62"/>
      <c r="P8" s="62"/>
      <c r="Q8" s="62"/>
      <c r="R8" s="62"/>
      <c r="S8" s="62"/>
      <c r="T8" s="62"/>
      <c r="U8" s="62" t="s">
        <v>4</v>
      </c>
      <c r="V8" s="62" t="s">
        <v>5</v>
      </c>
      <c r="W8" s="63"/>
      <c r="X8" s="61" t="s">
        <v>6</v>
      </c>
      <c r="Y8" s="61"/>
      <c r="Z8" s="61"/>
      <c r="AA8" s="61"/>
      <c r="AB8" s="61"/>
      <c r="AC8" s="61"/>
      <c r="AD8" s="61"/>
    </row>
    <row r="9" spans="1:30" ht="15.75" customHeight="1" thickBot="1">
      <c r="A9" s="105"/>
      <c r="B9" s="108"/>
      <c r="C9" s="83"/>
      <c r="D9" s="83"/>
      <c r="E9" s="83"/>
      <c r="F9" s="83"/>
      <c r="G9" s="74"/>
      <c r="H9" s="75"/>
      <c r="I9" s="76"/>
      <c r="J9" s="70"/>
      <c r="K9" s="62"/>
      <c r="L9" s="62"/>
      <c r="M9" s="62"/>
      <c r="N9" s="62"/>
      <c r="O9" s="62"/>
      <c r="P9" s="62"/>
      <c r="Q9" s="62"/>
      <c r="R9" s="62"/>
      <c r="S9" s="62"/>
      <c r="T9" s="62"/>
      <c r="U9" s="63"/>
      <c r="V9" s="63"/>
      <c r="W9" s="63"/>
      <c r="X9" s="61"/>
      <c r="Y9" s="61"/>
      <c r="Z9" s="61"/>
      <c r="AA9" s="61"/>
      <c r="AB9" s="61"/>
      <c r="AC9" s="61"/>
      <c r="AD9" s="61"/>
    </row>
    <row r="10" spans="1:30" ht="39" thickBot="1">
      <c r="A10" s="106"/>
      <c r="B10" s="109"/>
      <c r="C10" s="14" t="s">
        <v>12</v>
      </c>
      <c r="D10" s="14" t="s">
        <v>13</v>
      </c>
      <c r="E10" s="14" t="s">
        <v>1034</v>
      </c>
      <c r="F10" s="14" t="s">
        <v>14</v>
      </c>
      <c r="G10" s="14" t="s">
        <v>15</v>
      </c>
      <c r="H10" s="77" t="s">
        <v>16</v>
      </c>
      <c r="I10" s="78"/>
      <c r="J10" s="70"/>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1189</v>
      </c>
      <c r="AC10" s="41" t="s">
        <v>26</v>
      </c>
      <c r="AD10" s="23" t="s">
        <v>581</v>
      </c>
    </row>
    <row r="11" spans="1:30" ht="50.1" customHeight="1">
      <c r="A11" s="55" t="s">
        <v>1212</v>
      </c>
      <c r="B11" s="55" t="s">
        <v>1213</v>
      </c>
      <c r="C11" s="64" t="s">
        <v>1200</v>
      </c>
      <c r="D11" s="64" t="s">
        <v>1201</v>
      </c>
      <c r="E11" s="79" t="s">
        <v>1192</v>
      </c>
      <c r="F11" s="79" t="s">
        <v>1193</v>
      </c>
      <c r="G11" s="42" t="str">
        <f>VLOOKUP(H11,PELIGROS!A$1:G$445,2,0)</f>
        <v>INFRAROJA, ULTRAVIOLETA, VISIBLE, RADIOFRECUENCIA, MICROONDAS, LASER</v>
      </c>
      <c r="H11" s="42" t="s">
        <v>60</v>
      </c>
      <c r="I11" s="42" t="s">
        <v>1209</v>
      </c>
      <c r="J11" s="42" t="str">
        <f>VLOOKUP(H11,PELIGROS!A$2:G$445,3,0)</f>
        <v>CÁNCER, LESIONES DÉRMICAS Y OCULARES</v>
      </c>
      <c r="K11" s="42" t="s">
        <v>27</v>
      </c>
      <c r="L11" s="42" t="str">
        <f>VLOOKUP(H11,PELIGROS!A$2:G$445,4,0)</f>
        <v>Inspecciones planeadas e inspecciones no planeadas, procedimientos de programas de seguridad y salud en el trabajo</v>
      </c>
      <c r="M11" s="42" t="str">
        <f>VLOOKUP(H11,PELIGROS!A$2:G$445,5,0)</f>
        <v>PROGRAMA BLOQUEADOR SOLAR</v>
      </c>
      <c r="N11" s="42">
        <v>2</v>
      </c>
      <c r="O11" s="42">
        <v>2</v>
      </c>
      <c r="P11" s="42">
        <v>10</v>
      </c>
      <c r="Q11" s="25">
        <f t="shared" ref="Q11:Q21" si="0">N11*O11</f>
        <v>4</v>
      </c>
      <c r="R11" s="25">
        <f t="shared" ref="R11:R21" si="1">P11*Q11</f>
        <v>40</v>
      </c>
      <c r="S11" s="42" t="str">
        <f t="shared" ref="S11:S21" si="2">IF(Q11=40,"MA-40",IF(Q11=30,"MA-30",IF(Q11=20,"A-20",IF(Q11=10,"A-10",IF(Q11=24,"MA-24",IF(Q11=18,"A-18",IF(Q11=12,"A-12",IF(Q11=6,"M-6",IF(Q11=8,"M-8",IF(Q11=6,"M-6",IF(Q11=4,"B-4",IF(Q11=2,"B-2",))))))))))))</f>
        <v>B-4</v>
      </c>
      <c r="T11" s="26" t="str">
        <f t="shared" ref="T11:T21" si="3">IF(R11&lt;=20,"IV",IF(R11&lt;=120,"III",IF(R11&lt;=500,"II",IF(R11&lt;=4000,"I"))))</f>
        <v>III</v>
      </c>
      <c r="U11" s="27" t="str">
        <f t="shared" ref="U11:U21" si="4">IF(T11=0,"",IF(T11="IV","Aceptable",IF(T11="III","Mejorable",IF(T11="II","No Aceptable o Aceptable Con Control Especifico",IF(T11="I","No Aceptable","")))))</f>
        <v>Mejorable</v>
      </c>
      <c r="V11" s="64">
        <v>1</v>
      </c>
      <c r="W11" s="42" t="str">
        <f>VLOOKUP(H11,PELIGROS!A$2:G$445,6,0)</f>
        <v>CÁNCER</v>
      </c>
      <c r="X11" s="42" t="s">
        <v>29</v>
      </c>
      <c r="Y11" s="42" t="s">
        <v>29</v>
      </c>
      <c r="Z11" s="42" t="s">
        <v>29</v>
      </c>
      <c r="AA11" s="42" t="s">
        <v>29</v>
      </c>
      <c r="AB11" s="39" t="str">
        <f>VLOOKUP(H11,PELIGROS!A$2:G$445,7,0)</f>
        <v>N/A</v>
      </c>
      <c r="AC11" s="42" t="s">
        <v>1197</v>
      </c>
      <c r="AD11" s="64" t="s">
        <v>1194</v>
      </c>
    </row>
    <row r="12" spans="1:30" ht="50.1" customHeight="1">
      <c r="A12" s="56"/>
      <c r="B12" s="56"/>
      <c r="C12" s="65"/>
      <c r="D12" s="65"/>
      <c r="E12" s="80"/>
      <c r="F12" s="80"/>
      <c r="G12" s="53" t="str">
        <f>VLOOKUP(H12,PELIGROS!A$1:G$445,2,0)</f>
        <v>ATENCIÓN AL PÚBLICO</v>
      </c>
      <c r="H12" s="45" t="s">
        <v>429</v>
      </c>
      <c r="I12" s="53" t="s">
        <v>1210</v>
      </c>
      <c r="J12" s="53" t="str">
        <f>VLOOKUP(H12,PELIGROS!A$2:G$445,3,0)</f>
        <v>ESTRÉS, ENFERMEDADES DIGESTIVAS, IRRITABILIDAD, TRANSTORNOS DEL SUEÑO</v>
      </c>
      <c r="K12" s="45" t="s">
        <v>27</v>
      </c>
      <c r="L12" s="53" t="str">
        <f>VLOOKUP(H12,PELIGROS!A$2:G$445,4,0)</f>
        <v>N/A</v>
      </c>
      <c r="M12" s="53" t="str">
        <f>VLOOKUP(H12,PELIGROS!A$2:G$445,5,0)</f>
        <v>PVE PSICOSOCIAL</v>
      </c>
      <c r="N12" s="45">
        <v>2</v>
      </c>
      <c r="O12" s="45">
        <v>1</v>
      </c>
      <c r="P12" s="45">
        <v>10</v>
      </c>
      <c r="Q12" s="28">
        <f t="shared" si="0"/>
        <v>2</v>
      </c>
      <c r="R12" s="28">
        <f t="shared" si="1"/>
        <v>20</v>
      </c>
      <c r="S12" s="45" t="str">
        <f t="shared" si="2"/>
        <v>B-2</v>
      </c>
      <c r="T12" s="29" t="str">
        <f t="shared" si="3"/>
        <v>IV</v>
      </c>
      <c r="U12" s="46" t="str">
        <f t="shared" si="4"/>
        <v>Aceptable</v>
      </c>
      <c r="V12" s="65"/>
      <c r="W12" s="53" t="str">
        <f>VLOOKUP(H12,PELIGROS!A$2:G$445,6,0)</f>
        <v>ESTRÉS</v>
      </c>
      <c r="X12" s="45" t="s">
        <v>29</v>
      </c>
      <c r="Y12" s="45" t="s">
        <v>29</v>
      </c>
      <c r="Z12" s="45" t="s">
        <v>29</v>
      </c>
      <c r="AA12" s="45" t="s">
        <v>29</v>
      </c>
      <c r="AB12" s="40" t="str">
        <f>VLOOKUP(H12,PELIGROS!A$2:G$445,7,0)</f>
        <v>RESOLUCIÓN DE CONFLICTOS; COMUNICACIÓN ASERTIVA; SERVICIO AL CLIENTE</v>
      </c>
      <c r="AC12" s="45" t="s">
        <v>1198</v>
      </c>
      <c r="AD12" s="65"/>
    </row>
    <row r="13" spans="1:30" ht="50.1" customHeight="1">
      <c r="A13" s="56"/>
      <c r="B13" s="56"/>
      <c r="C13" s="65"/>
      <c r="D13" s="65"/>
      <c r="E13" s="80"/>
      <c r="F13" s="80"/>
      <c r="G13" s="53" t="str">
        <f>VLOOKUP(H13,PELIGROS!A$1:G$445,2,0)</f>
        <v>NATURALEZA DE LA TAREA</v>
      </c>
      <c r="H13" s="45" t="s">
        <v>69</v>
      </c>
      <c r="I13" s="53" t="s">
        <v>1210</v>
      </c>
      <c r="J13" s="53" t="str">
        <f>VLOOKUP(H13,PELIGROS!A$2:G$445,3,0)</f>
        <v>ESTRÉS,  TRANSTORNOS DEL SUEÑO</v>
      </c>
      <c r="K13" s="45" t="s">
        <v>27</v>
      </c>
      <c r="L13" s="53" t="str">
        <f>VLOOKUP(H13,PELIGROS!A$2:G$445,4,0)</f>
        <v>N/A</v>
      </c>
      <c r="M13" s="53" t="str">
        <f>VLOOKUP(H13,PELIGROS!A$2:G$445,5,0)</f>
        <v>PVE PSICOSOCIAL</v>
      </c>
      <c r="N13" s="45">
        <v>2</v>
      </c>
      <c r="O13" s="45">
        <v>2</v>
      </c>
      <c r="P13" s="45">
        <v>10</v>
      </c>
      <c r="Q13" s="28">
        <f t="shared" si="0"/>
        <v>4</v>
      </c>
      <c r="R13" s="28">
        <f t="shared" si="1"/>
        <v>40</v>
      </c>
      <c r="S13" s="45" t="str">
        <f t="shared" si="2"/>
        <v>B-4</v>
      </c>
      <c r="T13" s="29" t="str">
        <f t="shared" si="3"/>
        <v>III</v>
      </c>
      <c r="U13" s="46" t="str">
        <f t="shared" si="4"/>
        <v>Mejorable</v>
      </c>
      <c r="V13" s="65"/>
      <c r="W13" s="53" t="str">
        <f>VLOOKUP(H13,PELIGROS!A$2:G$445,6,0)</f>
        <v>ESTRÉS</v>
      </c>
      <c r="X13" s="45" t="s">
        <v>29</v>
      </c>
      <c r="Y13" s="45" t="s">
        <v>29</v>
      </c>
      <c r="Z13" s="45" t="s">
        <v>29</v>
      </c>
      <c r="AA13" s="45" t="s">
        <v>29</v>
      </c>
      <c r="AB13" s="40" t="str">
        <f>VLOOKUP(H13,PELIGROS!A$2:G$445,7,0)</f>
        <v>N/A</v>
      </c>
      <c r="AC13" s="45" t="s">
        <v>1198</v>
      </c>
      <c r="AD13" s="65"/>
    </row>
    <row r="14" spans="1:30" ht="50.1" customHeight="1">
      <c r="A14" s="56"/>
      <c r="B14" s="56"/>
      <c r="C14" s="65"/>
      <c r="D14" s="65"/>
      <c r="E14" s="80"/>
      <c r="F14" s="80"/>
      <c r="G14" s="53" t="str">
        <f>VLOOKUP(H14,PELIGROS!A$1:G$445,2,0)</f>
        <v xml:space="preserve"> ALTA CONCENTRACIÓN</v>
      </c>
      <c r="H14" s="45" t="s">
        <v>80</v>
      </c>
      <c r="I14" s="53" t="s">
        <v>1210</v>
      </c>
      <c r="J14" s="53" t="str">
        <f>VLOOKUP(H14,PELIGROS!A$2:G$445,3,0)</f>
        <v>ESTRÉS, DEPRESIÓN, TRANSTORNOS DEL SUEÑO, AUSENCIA DE ATENCIÓN</v>
      </c>
      <c r="K14" s="45" t="s">
        <v>27</v>
      </c>
      <c r="L14" s="53" t="str">
        <f>VLOOKUP(H14,PELIGROS!A$2:G$445,4,0)</f>
        <v>N/A</v>
      </c>
      <c r="M14" s="53" t="str">
        <f>VLOOKUP(H14,PELIGROS!A$2:G$445,5,0)</f>
        <v>PVE PSICOSOCIAL</v>
      </c>
      <c r="N14" s="45">
        <v>2</v>
      </c>
      <c r="O14" s="45">
        <v>1</v>
      </c>
      <c r="P14" s="45">
        <v>10</v>
      </c>
      <c r="Q14" s="28">
        <f t="shared" si="0"/>
        <v>2</v>
      </c>
      <c r="R14" s="28">
        <f t="shared" si="1"/>
        <v>20</v>
      </c>
      <c r="S14" s="45" t="str">
        <f t="shared" si="2"/>
        <v>B-2</v>
      </c>
      <c r="T14" s="29" t="str">
        <f t="shared" si="3"/>
        <v>IV</v>
      </c>
      <c r="U14" s="46" t="str">
        <f t="shared" si="4"/>
        <v>Aceptable</v>
      </c>
      <c r="V14" s="65"/>
      <c r="W14" s="53" t="str">
        <f>VLOOKUP(H14,PELIGROS!A$2:G$445,6,0)</f>
        <v>ESTRÉS, ALTERACIÓN DEL SISTEMA NERVIOSO</v>
      </c>
      <c r="X14" s="45" t="s">
        <v>29</v>
      </c>
      <c r="Y14" s="45" t="s">
        <v>29</v>
      </c>
      <c r="Z14" s="45" t="s">
        <v>29</v>
      </c>
      <c r="AA14" s="45" t="s">
        <v>29</v>
      </c>
      <c r="AB14" s="40" t="str">
        <f>VLOOKUP(H14,PELIGROS!A$2:G$445,7,0)</f>
        <v>N/A</v>
      </c>
      <c r="AC14" s="45" t="s">
        <v>1198</v>
      </c>
      <c r="AD14" s="65"/>
    </row>
    <row r="15" spans="1:30" ht="50.1" customHeight="1">
      <c r="A15" s="56"/>
      <c r="B15" s="56"/>
      <c r="C15" s="65"/>
      <c r="D15" s="65"/>
      <c r="E15" s="80"/>
      <c r="F15" s="80"/>
      <c r="G15" s="53" t="str">
        <f>VLOOKUP(H15,PELIGROS!A$1:G$445,2,0)</f>
        <v>Forzadas, Prolongadas</v>
      </c>
      <c r="H15" s="45" t="s">
        <v>37</v>
      </c>
      <c r="I15" s="53" t="s">
        <v>1206</v>
      </c>
      <c r="J15" s="53" t="str">
        <f>VLOOKUP(H15,PELIGROS!A$2:G$445,3,0)</f>
        <v xml:space="preserve">Lesiones osteomusculares, lesiones osteoarticulares
</v>
      </c>
      <c r="K15" s="45" t="s">
        <v>27</v>
      </c>
      <c r="L15" s="53" t="str">
        <f>VLOOKUP(H15,PELIGROS!A$2:G$445,4,0)</f>
        <v>Inspecciones planeadas e inspecciones no planeadas, procedimientos de programas de seguridad y salud en el trabajo</v>
      </c>
      <c r="M15" s="53" t="str">
        <f>VLOOKUP(H15,PELIGROS!A$2:G$445,5,0)</f>
        <v>PVE Biomecánico, programa pausas activas, exámenes periódicos, recomendaciones, control de posturas</v>
      </c>
      <c r="N15" s="45">
        <v>2</v>
      </c>
      <c r="O15" s="45">
        <v>2</v>
      </c>
      <c r="P15" s="45">
        <v>10</v>
      </c>
      <c r="Q15" s="28">
        <f t="shared" si="0"/>
        <v>4</v>
      </c>
      <c r="R15" s="28">
        <f t="shared" si="1"/>
        <v>40</v>
      </c>
      <c r="S15" s="45" t="str">
        <f t="shared" si="2"/>
        <v>B-4</v>
      </c>
      <c r="T15" s="29" t="str">
        <f t="shared" si="3"/>
        <v>III</v>
      </c>
      <c r="U15" s="46" t="str">
        <f t="shared" si="4"/>
        <v>Mejorable</v>
      </c>
      <c r="V15" s="65"/>
      <c r="W15" s="53" t="str">
        <f>VLOOKUP(H15,PELIGROS!A$2:G$445,6,0)</f>
        <v>Enfermedades Osteomusculares</v>
      </c>
      <c r="X15" s="45" t="s">
        <v>29</v>
      </c>
      <c r="Y15" s="45" t="s">
        <v>29</v>
      </c>
      <c r="Z15" s="45" t="s">
        <v>29</v>
      </c>
      <c r="AA15" s="45" t="s">
        <v>29</v>
      </c>
      <c r="AB15" s="40" t="str">
        <f>VLOOKUP(H15,PELIGROS!A$2:G$445,7,0)</f>
        <v>Prevención en lesiones osteomusculares, líderes de pausas activas</v>
      </c>
      <c r="AC15" s="45" t="s">
        <v>1202</v>
      </c>
      <c r="AD15" s="65"/>
    </row>
    <row r="16" spans="1:30" ht="50.1" customHeight="1">
      <c r="A16" s="56"/>
      <c r="B16" s="56"/>
      <c r="C16" s="65"/>
      <c r="D16" s="65"/>
      <c r="E16" s="80"/>
      <c r="F16" s="80"/>
      <c r="G16" s="53" t="str">
        <f>VLOOKUP(H16,PELIGROS!A$1:G$445,2,0)</f>
        <v>Movimientos repetitivos, Miembros Superiores</v>
      </c>
      <c r="H16" s="45" t="s">
        <v>1108</v>
      </c>
      <c r="I16" s="53" t="s">
        <v>1206</v>
      </c>
      <c r="J16" s="53" t="str">
        <f>VLOOKUP(H16,PELIGROS!A$2:G$445,3,0)</f>
        <v>Lesiones Musculoesqueléticas</v>
      </c>
      <c r="K16" s="45" t="s">
        <v>27</v>
      </c>
      <c r="L16" s="53" t="str">
        <f>VLOOKUP(H16,PELIGROS!A$2:G$445,4,0)</f>
        <v>N/A</v>
      </c>
      <c r="M16" s="53" t="str">
        <f>VLOOKUP(H16,PELIGROS!A$2:G$445,5,0)</f>
        <v>PVE Biomecánico, programa pausas activas, exámenes periódicos, recomendaciones, control de posturas</v>
      </c>
      <c r="N16" s="45">
        <v>2</v>
      </c>
      <c r="O16" s="45">
        <v>2</v>
      </c>
      <c r="P16" s="45">
        <v>10</v>
      </c>
      <c r="Q16" s="28">
        <f t="shared" si="0"/>
        <v>4</v>
      </c>
      <c r="R16" s="28">
        <f t="shared" si="1"/>
        <v>40</v>
      </c>
      <c r="S16" s="45" t="str">
        <f t="shared" si="2"/>
        <v>B-4</v>
      </c>
      <c r="T16" s="29" t="str">
        <f t="shared" si="3"/>
        <v>III</v>
      </c>
      <c r="U16" s="46" t="str">
        <f t="shared" si="4"/>
        <v>Mejorable</v>
      </c>
      <c r="V16" s="65"/>
      <c r="W16" s="53" t="str">
        <f>VLOOKUP(H16,PELIGROS!A$2:G$445,6,0)</f>
        <v>Enfermedades Musculoesqueléticas</v>
      </c>
      <c r="X16" s="45" t="s">
        <v>29</v>
      </c>
      <c r="Y16" s="45" t="s">
        <v>29</v>
      </c>
      <c r="Z16" s="45" t="s">
        <v>29</v>
      </c>
      <c r="AA16" s="45" t="s">
        <v>29</v>
      </c>
      <c r="AB16" s="40" t="str">
        <f>VLOOKUP(H16,PELIGROS!A$2:G$445,7,0)</f>
        <v>Prevención en lesiones osteomusculares, líderes de pausas activas</v>
      </c>
      <c r="AC16" s="45" t="s">
        <v>1202</v>
      </c>
      <c r="AD16" s="65"/>
    </row>
    <row r="17" spans="1:30" ht="50.1" customHeight="1">
      <c r="A17" s="56"/>
      <c r="B17" s="56"/>
      <c r="C17" s="65"/>
      <c r="D17" s="65"/>
      <c r="E17" s="80"/>
      <c r="F17" s="80"/>
      <c r="G17" s="53" t="str">
        <f>VLOOKUP(H17,PELIGROS!A$1:G$445,2,0)</f>
        <v>Carga de un peso mayor al recomendado</v>
      </c>
      <c r="H17" s="45" t="s">
        <v>467</v>
      </c>
      <c r="I17" s="53" t="s">
        <v>1206</v>
      </c>
      <c r="J17" s="53" t="str">
        <f>VLOOKUP(H17,PELIGROS!A$2:G$445,3,0)</f>
        <v>Lesiones osteomusculares, lesiones osteoarticulares</v>
      </c>
      <c r="K17" s="45" t="s">
        <v>27</v>
      </c>
      <c r="L17" s="53" t="str">
        <f>VLOOKUP(H17,PELIGROS!A$2:G$445,4,0)</f>
        <v>Inspecciones planeadas e inspecciones no planeadas, procedimientos de programas de seguridad y salud en el trabajo</v>
      </c>
      <c r="M17" s="53" t="str">
        <f>VLOOKUP(H17,PELIGROS!A$2:G$445,5,0)</f>
        <v>PVE Biomecánico, programa pausas activas, exámenes periódicos, recomendaciones, control de posturas</v>
      </c>
      <c r="N17" s="45">
        <v>2</v>
      </c>
      <c r="O17" s="45">
        <v>2</v>
      </c>
      <c r="P17" s="45">
        <v>25</v>
      </c>
      <c r="Q17" s="28">
        <f t="shared" si="0"/>
        <v>4</v>
      </c>
      <c r="R17" s="28">
        <f t="shared" si="1"/>
        <v>100</v>
      </c>
      <c r="S17" s="45" t="str">
        <f t="shared" si="2"/>
        <v>B-4</v>
      </c>
      <c r="T17" s="29" t="str">
        <f t="shared" si="3"/>
        <v>III</v>
      </c>
      <c r="U17" s="46" t="str">
        <f t="shared" si="4"/>
        <v>Mejorable</v>
      </c>
      <c r="V17" s="65"/>
      <c r="W17" s="53" t="str">
        <f>VLOOKUP(H17,PELIGROS!A$2:G$445,6,0)</f>
        <v>Enfermedades del sistema osteomuscular</v>
      </c>
      <c r="X17" s="45" t="s">
        <v>29</v>
      </c>
      <c r="Y17" s="45" t="s">
        <v>29</v>
      </c>
      <c r="Z17" s="45" t="s">
        <v>29</v>
      </c>
      <c r="AA17" s="45" t="s">
        <v>29</v>
      </c>
      <c r="AB17" s="40" t="str">
        <f>VLOOKUP(H17,PELIGROS!A$2:G$445,7,0)</f>
        <v>Prevención en lesiones osteomusculares, Líderes en pausas activas</v>
      </c>
      <c r="AC17" s="45" t="s">
        <v>1202</v>
      </c>
      <c r="AD17" s="65"/>
    </row>
    <row r="18" spans="1:30" ht="50.1" customHeight="1">
      <c r="A18" s="56"/>
      <c r="B18" s="56"/>
      <c r="C18" s="65"/>
      <c r="D18" s="65"/>
      <c r="E18" s="80"/>
      <c r="F18" s="80"/>
      <c r="G18" s="53" t="str">
        <f>VLOOKUP(H18,PELIGROS!A$1:G$445,2,0)</f>
        <v>Atropellamiento, Envestir</v>
      </c>
      <c r="H18" s="45" t="s">
        <v>1071</v>
      </c>
      <c r="I18" s="53" t="s">
        <v>1207</v>
      </c>
      <c r="J18" s="53" t="str">
        <f>VLOOKUP(H18,PELIGROS!A$2:G$445,3,0)</f>
        <v>Lesiones, pérdidas materiales, muerte</v>
      </c>
      <c r="K18" s="45" t="s">
        <v>27</v>
      </c>
      <c r="L18" s="53" t="str">
        <f>VLOOKUP(H18,PELIGROS!A$2:G$445,4,0)</f>
        <v>Inspecciones planeadas e inspecciones no planeadas, procedimientos de programas de seguridad y salud en el trabajo</v>
      </c>
      <c r="M18" s="53" t="str">
        <f>VLOOKUP(H18,PELIGROS!A$2:G$445,5,0)</f>
        <v>Programa de seguridad vial, señalización</v>
      </c>
      <c r="N18" s="45">
        <v>2</v>
      </c>
      <c r="O18" s="45">
        <v>1</v>
      </c>
      <c r="P18" s="45">
        <v>25</v>
      </c>
      <c r="Q18" s="28">
        <f t="shared" si="0"/>
        <v>2</v>
      </c>
      <c r="R18" s="28">
        <f t="shared" si="1"/>
        <v>50</v>
      </c>
      <c r="S18" s="45" t="str">
        <f t="shared" si="2"/>
        <v>B-2</v>
      </c>
      <c r="T18" s="29" t="str">
        <f t="shared" si="3"/>
        <v>III</v>
      </c>
      <c r="U18" s="46" t="str">
        <f t="shared" si="4"/>
        <v>Mejorable</v>
      </c>
      <c r="V18" s="65"/>
      <c r="W18" s="53" t="str">
        <f>VLOOKUP(H18,PELIGROS!A$2:G$445,6,0)</f>
        <v>Muerte</v>
      </c>
      <c r="X18" s="45" t="s">
        <v>29</v>
      </c>
      <c r="Y18" s="45" t="s">
        <v>29</v>
      </c>
      <c r="Z18" s="45" t="s">
        <v>29</v>
      </c>
      <c r="AA18" s="45" t="s">
        <v>29</v>
      </c>
      <c r="AB18" s="40" t="str">
        <f>VLOOKUP(H18,PELIGROS!A$2:G$445,7,0)</f>
        <v>Seguridad vial y manejo defensivo, aseguramiento de áreas de trabajo</v>
      </c>
      <c r="AC18" s="45" t="s">
        <v>29</v>
      </c>
      <c r="AD18" s="65"/>
    </row>
    <row r="19" spans="1:30" ht="50.1" customHeight="1">
      <c r="A19" s="56"/>
      <c r="B19" s="56"/>
      <c r="C19" s="65"/>
      <c r="D19" s="65"/>
      <c r="E19" s="80"/>
      <c r="F19" s="80"/>
      <c r="G19" s="53" t="str">
        <f>VLOOKUP(H19,PELIGROS!A$1:G$445,2,0)</f>
        <v>Superficies de trabajo irregulares o deslizantes</v>
      </c>
      <c r="H19" s="45" t="s">
        <v>571</v>
      </c>
      <c r="I19" s="53" t="s">
        <v>1207</v>
      </c>
      <c r="J19" s="53" t="str">
        <f>VLOOKUP(H19,PELIGROS!A$2:G$445,3,0)</f>
        <v>Caídas del mismo nivel, fracturas, golpe con objetos, caídas de objetos, obstrucción de rutas de evacuación</v>
      </c>
      <c r="K19" s="45" t="s">
        <v>27</v>
      </c>
      <c r="L19" s="53" t="str">
        <f>VLOOKUP(H19,PELIGROS!A$2:G$445,4,0)</f>
        <v>N/A</v>
      </c>
      <c r="M19" s="53" t="str">
        <f>VLOOKUP(H19,PELIGROS!A$2:G$445,5,0)</f>
        <v>N/A</v>
      </c>
      <c r="N19" s="45">
        <v>2</v>
      </c>
      <c r="O19" s="45">
        <v>2</v>
      </c>
      <c r="P19" s="45">
        <v>25</v>
      </c>
      <c r="Q19" s="28">
        <f t="shared" si="0"/>
        <v>4</v>
      </c>
      <c r="R19" s="28">
        <f t="shared" si="1"/>
        <v>100</v>
      </c>
      <c r="S19" s="45" t="str">
        <f t="shared" si="2"/>
        <v>B-4</v>
      </c>
      <c r="T19" s="29" t="str">
        <f t="shared" si="3"/>
        <v>III</v>
      </c>
      <c r="U19" s="46" t="str">
        <f t="shared" si="4"/>
        <v>Mejorable</v>
      </c>
      <c r="V19" s="65"/>
      <c r="W19" s="53" t="str">
        <f>VLOOKUP(H19,PELIGROS!A$2:G$445,6,0)</f>
        <v>Caídas de distinto nivel</v>
      </c>
      <c r="X19" s="45" t="s">
        <v>29</v>
      </c>
      <c r="Y19" s="45" t="s">
        <v>29</v>
      </c>
      <c r="Z19" s="45" t="s">
        <v>29</v>
      </c>
      <c r="AA19" s="45" t="s">
        <v>29</v>
      </c>
      <c r="AB19" s="40" t="str">
        <f>VLOOKUP(H19,PELIGROS!A$2:G$445,7,0)</f>
        <v>Pautas Básicas en orden y aseo en el lugar de trabajo, actos y condiciones inseguras</v>
      </c>
      <c r="AC19" s="45" t="s">
        <v>1199</v>
      </c>
      <c r="AD19" s="65"/>
    </row>
    <row r="20" spans="1:30" ht="50.1" customHeight="1">
      <c r="A20" s="56"/>
      <c r="B20" s="56"/>
      <c r="C20" s="65"/>
      <c r="D20" s="65"/>
      <c r="E20" s="80"/>
      <c r="F20" s="80"/>
      <c r="G20" s="53" t="str">
        <f>VLOOKUP(H20,PELIGROS!A$1:G$445,2,0)</f>
        <v>MANTENIMIENTO DE PUENTE GRUAS, LIMPIEZA DE CANALES, MANTENIMIENTO DE INSTALACIONES LOCATIVAS, MANTENIMIENTO Y REPARACIÓN DE POZOS</v>
      </c>
      <c r="H20" s="45" t="s">
        <v>593</v>
      </c>
      <c r="I20" s="53" t="s">
        <v>1207</v>
      </c>
      <c r="J20" s="53" t="str">
        <f>VLOOKUP(H20,PELIGROS!A$2:G$445,3,0)</f>
        <v>LESIONES, FRACTURAS, MUERTE</v>
      </c>
      <c r="K20" s="45" t="s">
        <v>27</v>
      </c>
      <c r="L20" s="53" t="str">
        <f>VLOOKUP(H20,PELIGROS!A$2:G$445,4,0)</f>
        <v>Inspecciones planeadas e inspecciones no planeadas, procedimientos de programas de seguridad y salud en el trabajo</v>
      </c>
      <c r="M20" s="53" t="str">
        <f>VLOOKUP(H20,PELIGROS!A$2:G$445,5,0)</f>
        <v>EPP</v>
      </c>
      <c r="N20" s="45">
        <v>2</v>
      </c>
      <c r="O20" s="45">
        <v>2</v>
      </c>
      <c r="P20" s="45">
        <v>60</v>
      </c>
      <c r="Q20" s="28">
        <f t="shared" si="0"/>
        <v>4</v>
      </c>
      <c r="R20" s="28">
        <f t="shared" si="1"/>
        <v>240</v>
      </c>
      <c r="S20" s="45" t="str">
        <f t="shared" si="2"/>
        <v>B-4</v>
      </c>
      <c r="T20" s="29" t="str">
        <f t="shared" si="3"/>
        <v>II</v>
      </c>
      <c r="U20" s="46" t="str">
        <f t="shared" si="4"/>
        <v>No Aceptable o Aceptable Con Control Especifico</v>
      </c>
      <c r="V20" s="65"/>
      <c r="W20" s="53" t="str">
        <f>VLOOKUP(H20,PELIGROS!A$2:G$445,6,0)</f>
        <v>MUERTE</v>
      </c>
      <c r="X20" s="45" t="s">
        <v>29</v>
      </c>
      <c r="Y20" s="45" t="s">
        <v>29</v>
      </c>
      <c r="Z20" s="45" t="s">
        <v>29</v>
      </c>
      <c r="AA20" s="45" t="s">
        <v>1233</v>
      </c>
      <c r="AB20" s="40" t="str">
        <f>VLOOKUP(H20,PELIGROS!A$2:G$445,7,0)</f>
        <v>CERTIFICACIÓN Y/O ENTRENAMIENTO EN TRABAJO SEGURO EN ALTURAS; DILGENCIAMIENTO DE PERMISO DE TRABAJO; USO Y MANEJO ADECUADO DE E.P.P.; ARME Y DESARME DE ANDAMIOS</v>
      </c>
      <c r="AC20" s="45" t="s">
        <v>1195</v>
      </c>
      <c r="AD20" s="65"/>
    </row>
    <row r="21" spans="1:30" ht="50.1" customHeight="1">
      <c r="A21" s="56"/>
      <c r="B21" s="56"/>
      <c r="C21" s="66"/>
      <c r="D21" s="66"/>
      <c r="E21" s="81"/>
      <c r="F21" s="81"/>
      <c r="G21" s="53" t="str">
        <f>VLOOKUP(H21,PELIGROS!A$1:G$445,2,0)</f>
        <v>SISMOS, INCENDIOS, INUNDACIONES, TERREMOTOS, VENDAVALES, DERRUMBE</v>
      </c>
      <c r="H21" s="45" t="s">
        <v>55</v>
      </c>
      <c r="I21" s="53" t="s">
        <v>1208</v>
      </c>
      <c r="J21" s="53" t="str">
        <f>VLOOKUP(H21,PELIGROS!A$2:G$445,3,0)</f>
        <v>SISMOS, INCENDIOS, INUNDACIONES, TERREMOTOS, VENDAVALES</v>
      </c>
      <c r="K21" s="45" t="s">
        <v>27</v>
      </c>
      <c r="L21" s="53" t="str">
        <f>VLOOKUP(H21,PELIGROS!A$2:G$445,4,0)</f>
        <v>Inspecciones planeadas e inspecciones no planeadas, procedimientos de programas de seguridad y salud en el trabajo</v>
      </c>
      <c r="M21" s="53" t="str">
        <f>VLOOKUP(H21,PELIGROS!A$2:G$445,5,0)</f>
        <v>BRIGADAS DE EMERGENCIAS</v>
      </c>
      <c r="N21" s="45">
        <v>2</v>
      </c>
      <c r="O21" s="45">
        <v>1</v>
      </c>
      <c r="P21" s="45">
        <v>100</v>
      </c>
      <c r="Q21" s="28">
        <f t="shared" si="0"/>
        <v>2</v>
      </c>
      <c r="R21" s="28">
        <f t="shared" si="1"/>
        <v>200</v>
      </c>
      <c r="S21" s="45" t="str">
        <f t="shared" si="2"/>
        <v>B-2</v>
      </c>
      <c r="T21" s="29" t="str">
        <f t="shared" si="3"/>
        <v>II</v>
      </c>
      <c r="U21" s="46" t="str">
        <f t="shared" si="4"/>
        <v>No Aceptable o Aceptable Con Control Especifico</v>
      </c>
      <c r="V21" s="66"/>
      <c r="W21" s="53" t="str">
        <f>VLOOKUP(H21,PELIGROS!A$2:G$445,6,0)</f>
        <v>MUERTE</v>
      </c>
      <c r="X21" s="45" t="s">
        <v>29</v>
      </c>
      <c r="Y21" s="45" t="s">
        <v>29</v>
      </c>
      <c r="Z21" s="45" t="s">
        <v>29</v>
      </c>
      <c r="AA21" s="45" t="s">
        <v>29</v>
      </c>
      <c r="AB21" s="40" t="str">
        <f>VLOOKUP(H21,PELIGROS!A$2:G$445,7,0)</f>
        <v>ENTRENAMIENTO DE LA BRIGADA; DIVULGACIÓN DE PLAN DE EMERGENCIA</v>
      </c>
      <c r="AC21" s="45" t="s">
        <v>1196</v>
      </c>
      <c r="AD21" s="66"/>
    </row>
    <row r="22" spans="1:30" ht="50.1" customHeight="1">
      <c r="A22" s="56"/>
      <c r="B22" s="56"/>
      <c r="C22" s="67" t="s">
        <v>1214</v>
      </c>
      <c r="D22" s="67" t="s">
        <v>1215</v>
      </c>
      <c r="E22" s="58" t="s">
        <v>986</v>
      </c>
      <c r="F22" s="58" t="s">
        <v>1193</v>
      </c>
      <c r="G22" s="43" t="str">
        <f>VLOOKUP(H22,PELIGROS!A$1:G$445,2,0)</f>
        <v>INFRAROJA, ULTRAVIOLETA, VISIBLE, RADIOFRECUENCIA, MICROONDAS, LASER</v>
      </c>
      <c r="H22" s="43" t="s">
        <v>60</v>
      </c>
      <c r="I22" s="43" t="s">
        <v>1209</v>
      </c>
      <c r="J22" s="43" t="str">
        <f>VLOOKUP(H22,PELIGROS!A$2:G$445,3,0)</f>
        <v>CÁNCER, LESIONES DÉRMICAS Y OCULARES</v>
      </c>
      <c r="K22" s="47" t="s">
        <v>27</v>
      </c>
      <c r="L22" s="43" t="str">
        <f>VLOOKUP(H22,PELIGROS!A$2:G$445,4,0)</f>
        <v>Inspecciones planeadas e inspecciones no planeadas, procedimientos de programas de seguridad y salud en el trabajo</v>
      </c>
      <c r="M22" s="43" t="str">
        <f>VLOOKUP(H22,PELIGROS!A$2:G$445,5,0)</f>
        <v>PROGRAMA BLOQUEADOR SOLAR</v>
      </c>
      <c r="N22" s="47">
        <v>2</v>
      </c>
      <c r="O22" s="48">
        <v>2</v>
      </c>
      <c r="P22" s="48">
        <v>10</v>
      </c>
      <c r="Q22" s="30">
        <v>4</v>
      </c>
      <c r="R22" s="30">
        <v>40</v>
      </c>
      <c r="S22" s="49" t="s">
        <v>1216</v>
      </c>
      <c r="T22" s="31" t="s">
        <v>1217</v>
      </c>
      <c r="U22" s="50" t="s">
        <v>1218</v>
      </c>
      <c r="V22" s="67">
        <v>2</v>
      </c>
      <c r="W22" s="43" t="str">
        <f>VLOOKUP(H22,PELIGROS!A$2:G$445,6,0)</f>
        <v>CÁNCER</v>
      </c>
      <c r="X22" s="47" t="s">
        <v>29</v>
      </c>
      <c r="Y22" s="47" t="s">
        <v>29</v>
      </c>
      <c r="Z22" s="47" t="s">
        <v>29</v>
      </c>
      <c r="AA22" s="49" t="s">
        <v>29</v>
      </c>
      <c r="AB22" s="43" t="str">
        <f>VLOOKUP(H22,PELIGROS!A$2:G$445,7,0)</f>
        <v>N/A</v>
      </c>
      <c r="AC22" s="47" t="s">
        <v>1197</v>
      </c>
      <c r="AD22" s="67" t="s">
        <v>1194</v>
      </c>
    </row>
    <row r="23" spans="1:30" ht="50.1" customHeight="1">
      <c r="A23" s="56"/>
      <c r="B23" s="56"/>
      <c r="C23" s="68"/>
      <c r="D23" s="68"/>
      <c r="E23" s="59"/>
      <c r="F23" s="59"/>
      <c r="G23" s="43" t="str">
        <f>VLOOKUP(H23,PELIGROS!A$1:G$445,2,0)</f>
        <v>MAQUINARIA O EQUIPO</v>
      </c>
      <c r="H23" s="43" t="s">
        <v>148</v>
      </c>
      <c r="I23" s="43" t="s">
        <v>1209</v>
      </c>
      <c r="J23" s="43" t="str">
        <f>VLOOKUP(H23,PELIGROS!A$2:G$445,3,0)</f>
        <v>SORDERA, ESTRÉS, HIPOACUSIA, CEFALA,IRRITABILIDAD</v>
      </c>
      <c r="K23" s="47" t="s">
        <v>27</v>
      </c>
      <c r="L23" s="43" t="str">
        <f>VLOOKUP(H23,PELIGROS!A$2:G$445,4,0)</f>
        <v>Inspecciones planeadas e inspecciones no planeadas, procedimientos de programas de seguridad y salud en el trabajo</v>
      </c>
      <c r="M23" s="43" t="str">
        <f>VLOOKUP(H23,PELIGROS!A$2:G$445,5,0)</f>
        <v>PVE RUIDO</v>
      </c>
      <c r="N23" s="47">
        <v>2</v>
      </c>
      <c r="O23" s="48">
        <v>2</v>
      </c>
      <c r="P23" s="48">
        <v>10</v>
      </c>
      <c r="Q23" s="30">
        <v>4</v>
      </c>
      <c r="R23" s="30">
        <v>40</v>
      </c>
      <c r="S23" s="49" t="s">
        <v>1219</v>
      </c>
      <c r="T23" s="31" t="s">
        <v>1217</v>
      </c>
      <c r="U23" s="50" t="s">
        <v>1218</v>
      </c>
      <c r="V23" s="68"/>
      <c r="W23" s="43" t="str">
        <f>VLOOKUP(H23,PELIGROS!A$2:G$445,6,0)</f>
        <v>SORDERA</v>
      </c>
      <c r="X23" s="47" t="s">
        <v>29</v>
      </c>
      <c r="Y23" s="47" t="s">
        <v>29</v>
      </c>
      <c r="Z23" s="47" t="s">
        <v>29</v>
      </c>
      <c r="AA23" s="49" t="s">
        <v>29</v>
      </c>
      <c r="AB23" s="43" t="str">
        <f>VLOOKUP(H23,PELIGROS!A$2:G$445,7,0)</f>
        <v>USO DE EPP</v>
      </c>
      <c r="AC23" s="47" t="s">
        <v>29</v>
      </c>
      <c r="AD23" s="68"/>
    </row>
    <row r="24" spans="1:30" ht="50.1" customHeight="1">
      <c r="A24" s="56"/>
      <c r="B24" s="56"/>
      <c r="C24" s="68"/>
      <c r="D24" s="68"/>
      <c r="E24" s="59"/>
      <c r="F24" s="59"/>
      <c r="G24" s="43" t="str">
        <f>VLOOKUP(H24,PELIGROS!A$1:G$445,2,0)</f>
        <v xml:space="preserve">MALA DISTRIBUCIÓN DE PRODUCTOS </v>
      </c>
      <c r="H24" s="43" t="s">
        <v>228</v>
      </c>
      <c r="I24" s="43" t="s">
        <v>1220</v>
      </c>
      <c r="J24" s="43" t="str">
        <f>VLOOKUP(H24,PELIGROS!A$2:G$445,3,0)</f>
        <v xml:space="preserve">INCENDIO, EXPLOSIÓN, QUEMADURAS, LESIONES DÉRMICAS, LESIONES EN VÍAS RESPIRATORIAS,INTOXICACIÓN,  NÁUSEAS, VÓMITOS, IRRITACIÓN CONJUNTIVA </v>
      </c>
      <c r="K24" s="47" t="s">
        <v>27</v>
      </c>
      <c r="L24" s="43" t="str">
        <f>VLOOKUP(H24,PELIGROS!A$2:G$445,4,0)</f>
        <v>Inspecciones planeadas e inspecciones no planeadas, procedimientos de programas de seguridad y salud en el trabajo</v>
      </c>
      <c r="M24" s="43" t="str">
        <f>VLOOKUP(H24,PELIGROS!A$2:G$445,5,0)</f>
        <v xml:space="preserve">NO OBSERVADO </v>
      </c>
      <c r="N24" s="47">
        <v>2</v>
      </c>
      <c r="O24" s="48">
        <v>2</v>
      </c>
      <c r="P24" s="48">
        <v>60</v>
      </c>
      <c r="Q24" s="30">
        <v>4</v>
      </c>
      <c r="R24" s="30">
        <v>40</v>
      </c>
      <c r="S24" s="49" t="s">
        <v>1221</v>
      </c>
      <c r="T24" s="31" t="s">
        <v>1217</v>
      </c>
      <c r="U24" s="50" t="s">
        <v>1218</v>
      </c>
      <c r="V24" s="68"/>
      <c r="W24" s="43" t="str">
        <f>VLOOKUP(H24,PELIGROS!A$2:G$445,6,0)</f>
        <v>EXPLOSIÓN</v>
      </c>
      <c r="X24" s="47" t="s">
        <v>29</v>
      </c>
      <c r="Y24" s="47" t="s">
        <v>1222</v>
      </c>
      <c r="Z24" s="47" t="s">
        <v>29</v>
      </c>
      <c r="AA24" s="49" t="s">
        <v>29</v>
      </c>
      <c r="AB24" s="43" t="str">
        <f>VLOOKUP(H24,PELIGROS!A$2:G$445,7,0)</f>
        <v>USO Y MANEJO ADECUADO DE E.P.P.; PROTOCOLO DE MANEJO DE PRODUCTOS QUÍMICOS; MANEJO DE KIT DE DERRAMES POR PRODUCTOS QUÍMICOS</v>
      </c>
      <c r="AC24" s="47" t="s">
        <v>29</v>
      </c>
      <c r="AD24" s="68"/>
    </row>
    <row r="25" spans="1:30" ht="50.1" customHeight="1">
      <c r="A25" s="56"/>
      <c r="B25" s="56"/>
      <c r="C25" s="68"/>
      <c r="D25" s="68"/>
      <c r="E25" s="59"/>
      <c r="F25" s="59"/>
      <c r="G25" s="43" t="str">
        <f>VLOOKUP(H25,PELIGROS!A$1:G$445,2,0)</f>
        <v>MATERIAL PARTICULADO</v>
      </c>
      <c r="H25" s="43" t="s">
        <v>251</v>
      </c>
      <c r="I25" s="43" t="s">
        <v>1220</v>
      </c>
      <c r="J25" s="43" t="str">
        <f>VLOOKUP(H25,PELIGROS!A$2:G$445,3,0)</f>
        <v>NEUMOCONIOSIS, BRONQUITIS, ASMA, SILICOSIS</v>
      </c>
      <c r="K25" s="47" t="s">
        <v>27</v>
      </c>
      <c r="L25" s="43" t="str">
        <f>VLOOKUP(H25,PELIGROS!A$2:G$445,4,0)</f>
        <v>Inspecciones planeadas e inspecciones no planeadas, procedimientos de programas de seguridad y salud en el trabajo</v>
      </c>
      <c r="M25" s="43" t="str">
        <f>VLOOKUP(H25,PELIGROS!A$2:G$445,5,0)</f>
        <v>EPP MASCARILLAS Y FILTROS</v>
      </c>
      <c r="N25" s="47">
        <v>2</v>
      </c>
      <c r="O25" s="48">
        <v>2</v>
      </c>
      <c r="P25" s="48">
        <v>10</v>
      </c>
      <c r="Q25" s="30">
        <v>4</v>
      </c>
      <c r="R25" s="30">
        <v>40</v>
      </c>
      <c r="S25" s="49" t="s">
        <v>1223</v>
      </c>
      <c r="T25" s="31" t="s">
        <v>1217</v>
      </c>
      <c r="U25" s="50" t="s">
        <v>1218</v>
      </c>
      <c r="V25" s="68"/>
      <c r="W25" s="43" t="str">
        <f>VLOOKUP(H25,PELIGROS!A$2:G$445,6,0)</f>
        <v>NEUMOCONIOSIS</v>
      </c>
      <c r="X25" s="47" t="s">
        <v>29</v>
      </c>
      <c r="Y25" s="47" t="s">
        <v>29</v>
      </c>
      <c r="Z25" s="47" t="s">
        <v>29</v>
      </c>
      <c r="AA25" s="49" t="s">
        <v>29</v>
      </c>
      <c r="AB25" s="43" t="str">
        <f>VLOOKUP(H25,PELIGROS!A$2:G$445,7,0)</f>
        <v>USO Y MANEJO DE LOS EPP</v>
      </c>
      <c r="AC25" s="47" t="s">
        <v>29</v>
      </c>
      <c r="AD25" s="68"/>
    </row>
    <row r="26" spans="1:30" ht="50.1" customHeight="1">
      <c r="A26" s="56"/>
      <c r="B26" s="56"/>
      <c r="C26" s="68"/>
      <c r="D26" s="68"/>
      <c r="E26" s="59"/>
      <c r="F26" s="59"/>
      <c r="G26" s="43" t="str">
        <f>VLOOKUP(H26,PELIGROS!A$1:G$445,2,0)</f>
        <v>NATURALEZA DE LA TAREA</v>
      </c>
      <c r="H26" s="43" t="s">
        <v>69</v>
      </c>
      <c r="I26" s="43" t="s">
        <v>1210</v>
      </c>
      <c r="J26" s="43" t="str">
        <f>VLOOKUP(H26,PELIGROS!A$2:G$445,3,0)</f>
        <v>ESTRÉS,  TRANSTORNOS DEL SUEÑO</v>
      </c>
      <c r="K26" s="47" t="s">
        <v>27</v>
      </c>
      <c r="L26" s="43" t="str">
        <f>VLOOKUP(H26,PELIGROS!A$2:G$445,4,0)</f>
        <v>N/A</v>
      </c>
      <c r="M26" s="43" t="str">
        <f>VLOOKUP(H26,PELIGROS!A$2:G$445,5,0)</f>
        <v>PVE PSICOSOCIAL</v>
      </c>
      <c r="N26" s="47">
        <v>2</v>
      </c>
      <c r="O26" s="48">
        <v>2</v>
      </c>
      <c r="P26" s="48">
        <v>10</v>
      </c>
      <c r="Q26" s="30">
        <v>4</v>
      </c>
      <c r="R26" s="30">
        <v>40</v>
      </c>
      <c r="S26" s="49" t="s">
        <v>1224</v>
      </c>
      <c r="T26" s="31" t="s">
        <v>1217</v>
      </c>
      <c r="U26" s="50" t="s">
        <v>1218</v>
      </c>
      <c r="V26" s="68"/>
      <c r="W26" s="43" t="str">
        <f>VLOOKUP(H26,PELIGROS!A$2:G$445,6,0)</f>
        <v>ESTRÉS</v>
      </c>
      <c r="X26" s="47" t="s">
        <v>29</v>
      </c>
      <c r="Y26" s="47" t="s">
        <v>29</v>
      </c>
      <c r="Z26" s="47" t="s">
        <v>29</v>
      </c>
      <c r="AA26" s="49" t="s">
        <v>29</v>
      </c>
      <c r="AB26" s="43" t="str">
        <f>VLOOKUP(H26,PELIGROS!A$2:G$445,7,0)</f>
        <v>N/A</v>
      </c>
      <c r="AC26" s="47" t="s">
        <v>1198</v>
      </c>
      <c r="AD26" s="68"/>
    </row>
    <row r="27" spans="1:30" ht="50.1" customHeight="1">
      <c r="A27" s="56"/>
      <c r="B27" s="56"/>
      <c r="C27" s="68"/>
      <c r="D27" s="68"/>
      <c r="E27" s="59"/>
      <c r="F27" s="59"/>
      <c r="G27" s="43" t="str">
        <f>VLOOKUP(H27,PELIGROS!A$1:G$445,2,0)</f>
        <v>Forzadas, Prolongadas</v>
      </c>
      <c r="H27" s="43" t="s">
        <v>37</v>
      </c>
      <c r="I27" s="43" t="s">
        <v>1206</v>
      </c>
      <c r="J27" s="43" t="str">
        <f>VLOOKUP(H27,PELIGROS!A$2:G$445,3,0)</f>
        <v xml:space="preserve">Lesiones osteomusculares, lesiones osteoarticulares
</v>
      </c>
      <c r="K27" s="47" t="s">
        <v>27</v>
      </c>
      <c r="L27" s="43" t="str">
        <f>VLOOKUP(H27,PELIGROS!A$2:G$445,4,0)</f>
        <v>Inspecciones planeadas e inspecciones no planeadas, procedimientos de programas de seguridad y salud en el trabajo</v>
      </c>
      <c r="M27" s="43" t="str">
        <f>VLOOKUP(H27,PELIGROS!A$2:G$445,5,0)</f>
        <v>PVE Biomecánico, programa pausas activas, exámenes periódicos, recomendaciones, control de posturas</v>
      </c>
      <c r="N27" s="47">
        <v>2</v>
      </c>
      <c r="O27" s="48">
        <v>3</v>
      </c>
      <c r="P27" s="48">
        <v>10</v>
      </c>
      <c r="Q27" s="30">
        <v>4</v>
      </c>
      <c r="R27" s="30">
        <v>40</v>
      </c>
      <c r="S27" s="49" t="s">
        <v>1225</v>
      </c>
      <c r="T27" s="31" t="s">
        <v>1217</v>
      </c>
      <c r="U27" s="50" t="s">
        <v>1218</v>
      </c>
      <c r="V27" s="68"/>
      <c r="W27" s="43" t="str">
        <f>VLOOKUP(H27,PELIGROS!A$2:G$445,6,0)</f>
        <v>Enfermedades Osteomusculares</v>
      </c>
      <c r="X27" s="47" t="s">
        <v>29</v>
      </c>
      <c r="Y27" s="47" t="s">
        <v>29</v>
      </c>
      <c r="Z27" s="47" t="s">
        <v>29</v>
      </c>
      <c r="AA27" s="49" t="s">
        <v>29</v>
      </c>
      <c r="AB27" s="43" t="str">
        <f>VLOOKUP(H27,PELIGROS!A$2:G$445,7,0)</f>
        <v>Prevención en lesiones osteomusculares, líderes de pausas activas</v>
      </c>
      <c r="AC27" s="47" t="s">
        <v>1202</v>
      </c>
      <c r="AD27" s="68"/>
    </row>
    <row r="28" spans="1:30" ht="50.1" customHeight="1">
      <c r="A28" s="56"/>
      <c r="B28" s="56"/>
      <c r="C28" s="68"/>
      <c r="D28" s="68"/>
      <c r="E28" s="59"/>
      <c r="F28" s="59"/>
      <c r="G28" s="43" t="str">
        <f>VLOOKUP(H28,PELIGROS!A$1:G$445,2,0)</f>
        <v>Movimientos repetitivos, Miembros Superiores</v>
      </c>
      <c r="H28" s="43" t="s">
        <v>1108</v>
      </c>
      <c r="I28" s="43" t="s">
        <v>1206</v>
      </c>
      <c r="J28" s="43" t="str">
        <f>VLOOKUP(H28,PELIGROS!A$2:G$445,3,0)</f>
        <v>Lesiones Musculoesqueléticas</v>
      </c>
      <c r="K28" s="47" t="s">
        <v>27</v>
      </c>
      <c r="L28" s="43" t="str">
        <f>VLOOKUP(H28,PELIGROS!A$2:G$445,4,0)</f>
        <v>N/A</v>
      </c>
      <c r="M28" s="43" t="str">
        <f>VLOOKUP(H28,PELIGROS!A$2:G$445,5,0)</f>
        <v>PVE Biomecánico, programa pausas activas, exámenes periódicos, recomendaciones, control de posturas</v>
      </c>
      <c r="N28" s="47">
        <v>2</v>
      </c>
      <c r="O28" s="48">
        <v>3</v>
      </c>
      <c r="P28" s="48">
        <v>10</v>
      </c>
      <c r="Q28" s="30">
        <v>4</v>
      </c>
      <c r="R28" s="30">
        <v>40</v>
      </c>
      <c r="S28" s="49" t="s">
        <v>1226</v>
      </c>
      <c r="T28" s="31" t="s">
        <v>1217</v>
      </c>
      <c r="U28" s="50" t="s">
        <v>1218</v>
      </c>
      <c r="V28" s="68"/>
      <c r="W28" s="43" t="str">
        <f>VLOOKUP(H28,PELIGROS!A$2:G$445,6,0)</f>
        <v>Enfermedades Musculoesqueléticas</v>
      </c>
      <c r="X28" s="47" t="s">
        <v>29</v>
      </c>
      <c r="Y28" s="47" t="s">
        <v>29</v>
      </c>
      <c r="Z28" s="47" t="s">
        <v>29</v>
      </c>
      <c r="AA28" s="49" t="s">
        <v>29</v>
      </c>
      <c r="AB28" s="43" t="str">
        <f>VLOOKUP(H28,PELIGROS!A$2:G$445,7,0)</f>
        <v>Prevención en lesiones osteomusculares, líderes de pausas activas</v>
      </c>
      <c r="AC28" s="47" t="s">
        <v>1202</v>
      </c>
      <c r="AD28" s="68"/>
    </row>
    <row r="29" spans="1:30" ht="50.1" customHeight="1">
      <c r="A29" s="56"/>
      <c r="B29" s="56"/>
      <c r="C29" s="68"/>
      <c r="D29" s="68"/>
      <c r="E29" s="59"/>
      <c r="F29" s="59"/>
      <c r="G29" s="43" t="str">
        <f>VLOOKUP(H29,PELIGROS!A$1:G$445,2,0)</f>
        <v>Carga de un peso mayor al recomendado</v>
      </c>
      <c r="H29" s="43" t="s">
        <v>467</v>
      </c>
      <c r="I29" s="43" t="s">
        <v>1206</v>
      </c>
      <c r="J29" s="43" t="str">
        <f>VLOOKUP(H29,PELIGROS!A$2:G$445,3,0)</f>
        <v>Lesiones osteomusculares, lesiones osteoarticulares</v>
      </c>
      <c r="K29" s="47" t="s">
        <v>27</v>
      </c>
      <c r="L29" s="43" t="str">
        <f>VLOOKUP(H29,PELIGROS!A$2:G$445,4,0)</f>
        <v>Inspecciones planeadas e inspecciones no planeadas, procedimientos de programas de seguridad y salud en el trabajo</v>
      </c>
      <c r="M29" s="43" t="str">
        <f>VLOOKUP(H29,PELIGROS!A$2:G$445,5,0)</f>
        <v>PVE Biomecánico, programa pausas activas, exámenes periódicos, recomendaciones, control de posturas</v>
      </c>
      <c r="N29" s="47">
        <v>2</v>
      </c>
      <c r="O29" s="48">
        <v>2</v>
      </c>
      <c r="P29" s="48">
        <v>25</v>
      </c>
      <c r="Q29" s="30">
        <v>4</v>
      </c>
      <c r="R29" s="30">
        <v>40</v>
      </c>
      <c r="S29" s="49" t="s">
        <v>1227</v>
      </c>
      <c r="T29" s="31" t="s">
        <v>1217</v>
      </c>
      <c r="U29" s="50" t="s">
        <v>1218</v>
      </c>
      <c r="V29" s="68"/>
      <c r="W29" s="43" t="str">
        <f>VLOOKUP(H29,PELIGROS!A$2:G$445,6,0)</f>
        <v>Enfermedades del sistema osteomuscular</v>
      </c>
      <c r="X29" s="47" t="s">
        <v>29</v>
      </c>
      <c r="Y29" s="47" t="s">
        <v>29</v>
      </c>
      <c r="Z29" s="47" t="s">
        <v>29</v>
      </c>
      <c r="AA29" s="49" t="s">
        <v>29</v>
      </c>
      <c r="AB29" s="43" t="str">
        <f>VLOOKUP(H29,PELIGROS!A$2:G$445,7,0)</f>
        <v>Prevención en lesiones osteomusculares, Líderes en pausas activas</v>
      </c>
      <c r="AC29" s="47" t="s">
        <v>1202</v>
      </c>
      <c r="AD29" s="68"/>
    </row>
    <row r="30" spans="1:30" ht="50.1" customHeight="1">
      <c r="A30" s="56"/>
      <c r="B30" s="56"/>
      <c r="C30" s="68"/>
      <c r="D30" s="68"/>
      <c r="E30" s="59"/>
      <c r="F30" s="59"/>
      <c r="G30" s="43" t="str">
        <f>VLOOKUP(H30,PELIGROS!A$1:G$445,2,0)</f>
        <v>Superficies de trabajo irregulares o deslizantes</v>
      </c>
      <c r="H30" s="43" t="s">
        <v>571</v>
      </c>
      <c r="I30" s="43" t="s">
        <v>1207</v>
      </c>
      <c r="J30" s="43" t="str">
        <f>VLOOKUP(H30,PELIGROS!A$2:G$445,3,0)</f>
        <v>Caídas del mismo nivel, fracturas, golpe con objetos, caídas de objetos, obstrucción de rutas de evacuación</v>
      </c>
      <c r="K30" s="47" t="s">
        <v>27</v>
      </c>
      <c r="L30" s="43" t="str">
        <f>VLOOKUP(H30,PELIGROS!A$2:G$445,4,0)</f>
        <v>N/A</v>
      </c>
      <c r="M30" s="43" t="str">
        <f>VLOOKUP(H30,PELIGROS!A$2:G$445,5,0)</f>
        <v>N/A</v>
      </c>
      <c r="N30" s="47">
        <v>2</v>
      </c>
      <c r="O30" s="48">
        <v>2</v>
      </c>
      <c r="P30" s="48">
        <v>25</v>
      </c>
      <c r="Q30" s="30">
        <v>4</v>
      </c>
      <c r="R30" s="30">
        <v>40</v>
      </c>
      <c r="S30" s="49" t="s">
        <v>1228</v>
      </c>
      <c r="T30" s="31" t="s">
        <v>1217</v>
      </c>
      <c r="U30" s="50" t="s">
        <v>1218</v>
      </c>
      <c r="V30" s="68"/>
      <c r="W30" s="43" t="str">
        <f>VLOOKUP(H30,PELIGROS!A$2:G$445,6,0)</f>
        <v>Caídas de distinto nivel</v>
      </c>
      <c r="X30" s="47" t="s">
        <v>29</v>
      </c>
      <c r="Y30" s="47" t="s">
        <v>29</v>
      </c>
      <c r="Z30" s="47" t="s">
        <v>29</v>
      </c>
      <c r="AA30" s="49" t="s">
        <v>1229</v>
      </c>
      <c r="AB30" s="43" t="str">
        <f>VLOOKUP(H30,PELIGROS!A$2:G$445,7,0)</f>
        <v>Pautas Básicas en orden y aseo en el lugar de trabajo, actos y condiciones inseguras</v>
      </c>
      <c r="AC30" s="47" t="s">
        <v>29</v>
      </c>
      <c r="AD30" s="68"/>
    </row>
    <row r="31" spans="1:30" ht="50.1" customHeight="1">
      <c r="A31" s="56"/>
      <c r="B31" s="56"/>
      <c r="C31" s="68"/>
      <c r="D31" s="68"/>
      <c r="E31" s="59"/>
      <c r="F31" s="59"/>
      <c r="G31" s="43" t="str">
        <f>VLOOKUP(H31,PELIGROS!A$1:G$445,2,0)</f>
        <v>MANTENIMIENTO DE PUENTE GRUAS, LIMPIEZA DE CANALES, MANTENIMIENTO DE INSTALACIONES LOCATIVAS, MANTENIMIENTO Y REPARACIÓN DE POZOS</v>
      </c>
      <c r="H31" s="43" t="s">
        <v>593</v>
      </c>
      <c r="I31" s="43" t="s">
        <v>1207</v>
      </c>
      <c r="J31" s="43" t="str">
        <f>VLOOKUP(H31,PELIGROS!A$2:G$445,3,0)</f>
        <v>LESIONES, FRACTURAS, MUERTE</v>
      </c>
      <c r="K31" s="47" t="s">
        <v>27</v>
      </c>
      <c r="L31" s="43" t="str">
        <f>VLOOKUP(H31,PELIGROS!A$2:G$445,4,0)</f>
        <v>Inspecciones planeadas e inspecciones no planeadas, procedimientos de programas de seguridad y salud en el trabajo</v>
      </c>
      <c r="M31" s="43" t="str">
        <f>VLOOKUP(H31,PELIGROS!A$2:G$445,5,0)</f>
        <v>EPP</v>
      </c>
      <c r="N31" s="47">
        <v>2</v>
      </c>
      <c r="O31" s="48">
        <v>2</v>
      </c>
      <c r="P31" s="48">
        <v>100</v>
      </c>
      <c r="Q31" s="30">
        <v>4</v>
      </c>
      <c r="R31" s="30">
        <v>40</v>
      </c>
      <c r="S31" s="49" t="s">
        <v>1230</v>
      </c>
      <c r="T31" s="31" t="s">
        <v>1217</v>
      </c>
      <c r="U31" s="50" t="s">
        <v>1218</v>
      </c>
      <c r="V31" s="68"/>
      <c r="W31" s="43" t="str">
        <f>VLOOKUP(H31,PELIGROS!A$2:G$445,6,0)</f>
        <v>MUERTE</v>
      </c>
      <c r="X31" s="47" t="s">
        <v>29</v>
      </c>
      <c r="Y31" s="47" t="s">
        <v>29</v>
      </c>
      <c r="Z31" s="47" t="s">
        <v>29</v>
      </c>
      <c r="AA31" s="49" t="s">
        <v>1233</v>
      </c>
      <c r="AB31" s="43" t="str">
        <f>VLOOKUP(H31,PELIGROS!A$2:G$445,7,0)</f>
        <v>CERTIFICACIÓN Y/O ENTRENAMIENTO EN TRABAJO SEGURO EN ALTURAS; DILGENCIAMIENTO DE PERMISO DE TRABAJO; USO Y MANEJO ADECUADO DE E.P.P.; ARME Y DESARME DE ANDAMIOS</v>
      </c>
      <c r="AC31" s="47" t="s">
        <v>1234</v>
      </c>
      <c r="AD31" s="68"/>
    </row>
    <row r="32" spans="1:30" ht="50.1" customHeight="1" thickBot="1">
      <c r="A32" s="57"/>
      <c r="B32" s="57"/>
      <c r="C32" s="69"/>
      <c r="D32" s="69"/>
      <c r="E32" s="60"/>
      <c r="F32" s="60"/>
      <c r="G32" s="54" t="str">
        <f>VLOOKUP(H32,PELIGROS!A$1:G$445,2,0)</f>
        <v>SISMOS, INCENDIOS, INUNDACIONES, TERREMOTOS, VENDAVALES, DERRUMBE</v>
      </c>
      <c r="H32" s="54" t="s">
        <v>55</v>
      </c>
      <c r="I32" s="54" t="s">
        <v>1208</v>
      </c>
      <c r="J32" s="54" t="str">
        <f>VLOOKUP(H32,PELIGROS!A$2:G$445,3,0)</f>
        <v>SISMOS, INCENDIOS, INUNDACIONES, TERREMOTOS, VENDAVALES</v>
      </c>
      <c r="K32" s="51" t="s">
        <v>27</v>
      </c>
      <c r="L32" s="54" t="str">
        <f>VLOOKUP(H32,PELIGROS!A$2:G$445,4,0)</f>
        <v>Inspecciones planeadas e inspecciones no planeadas, procedimientos de programas de seguridad y salud en el trabajo</v>
      </c>
      <c r="M32" s="54" t="str">
        <f>VLOOKUP(H32,PELIGROS!A$2:G$445,5,0)</f>
        <v>BRIGADAS DE EMERGENCIAS</v>
      </c>
      <c r="N32" s="51">
        <v>2</v>
      </c>
      <c r="O32" s="52">
        <v>1</v>
      </c>
      <c r="P32" s="52">
        <v>100</v>
      </c>
      <c r="Q32" s="32">
        <v>4</v>
      </c>
      <c r="R32" s="32">
        <v>40</v>
      </c>
      <c r="S32" s="44" t="s">
        <v>1231</v>
      </c>
      <c r="T32" s="33" t="s">
        <v>1217</v>
      </c>
      <c r="U32" s="34" t="s">
        <v>1218</v>
      </c>
      <c r="V32" s="69"/>
      <c r="W32" s="54" t="str">
        <f>VLOOKUP(H32,PELIGROS!A$2:G$445,6,0)</f>
        <v>MUERTE</v>
      </c>
      <c r="X32" s="51" t="s">
        <v>29</v>
      </c>
      <c r="Y32" s="51" t="s">
        <v>29</v>
      </c>
      <c r="Z32" s="51" t="s">
        <v>29</v>
      </c>
      <c r="AA32" s="44" t="s">
        <v>29</v>
      </c>
      <c r="AB32" s="54" t="str">
        <f>VLOOKUP(H32,PELIGROS!A$2:G$445,7,0)</f>
        <v>ENTRENAMIENTO DE LA BRIGADA; DIVULGACIÓN DE PLAN DE EMERGENCIA</v>
      </c>
      <c r="AC32" s="51" t="s">
        <v>1196</v>
      </c>
      <c r="AD32" s="69"/>
    </row>
    <row r="34" spans="1:7" ht="13.5" thickBot="1"/>
    <row r="35" spans="1:7" ht="15.75" customHeight="1" thickBot="1">
      <c r="A35" s="110" t="s">
        <v>1074</v>
      </c>
      <c r="B35" s="110"/>
      <c r="C35" s="110"/>
      <c r="D35" s="110"/>
      <c r="E35" s="110"/>
      <c r="F35" s="110"/>
      <c r="G35" s="110"/>
    </row>
    <row r="36" spans="1:7" ht="15.75" customHeight="1" thickBot="1">
      <c r="A36" s="103" t="s">
        <v>1075</v>
      </c>
      <c r="B36" s="103"/>
      <c r="C36" s="103"/>
      <c r="D36" s="111" t="s">
        <v>1076</v>
      </c>
      <c r="E36" s="111"/>
      <c r="F36" s="111"/>
      <c r="G36" s="111"/>
    </row>
    <row r="37" spans="1:7" ht="15.75" customHeight="1">
      <c r="A37" s="100" t="s">
        <v>1204</v>
      </c>
      <c r="B37" s="101"/>
      <c r="C37" s="102"/>
      <c r="D37" s="112" t="s">
        <v>1205</v>
      </c>
      <c r="E37" s="112"/>
      <c r="F37" s="112"/>
      <c r="G37" s="112"/>
    </row>
    <row r="38" spans="1:7" ht="15.75" customHeight="1">
      <c r="A38" s="97" t="s">
        <v>1232</v>
      </c>
      <c r="B38" s="98"/>
      <c r="C38" s="99"/>
      <c r="D38" s="113" t="s">
        <v>1235</v>
      </c>
      <c r="E38" s="113"/>
      <c r="F38" s="113"/>
      <c r="G38" s="113"/>
    </row>
    <row r="39" spans="1:7" ht="15.75" customHeight="1" thickBot="1">
      <c r="A39" s="94"/>
      <c r="B39" s="95"/>
      <c r="C39" s="96"/>
      <c r="D39" s="93"/>
      <c r="E39" s="93"/>
      <c r="F39" s="93"/>
      <c r="G39" s="93"/>
    </row>
  </sheetData>
  <autoFilter ref="H10:I10"/>
  <sortState ref="A22:AD32">
    <sortCondition ref="I22:I32" customList="Biológico,Físico,Químico,Psicosocial,Biomecánico,Condiciones de Seguridad,Fenómenos Naturales"/>
  </sortState>
  <mergeCells count="38">
    <mergeCell ref="C3:G3"/>
    <mergeCell ref="C4:G4"/>
    <mergeCell ref="C2:G2"/>
    <mergeCell ref="D39:G39"/>
    <mergeCell ref="A39:C39"/>
    <mergeCell ref="A38:C38"/>
    <mergeCell ref="A37:C37"/>
    <mergeCell ref="A36:C36"/>
    <mergeCell ref="A8:A10"/>
    <mergeCell ref="B8:B10"/>
    <mergeCell ref="A35:G35"/>
    <mergeCell ref="D36:G36"/>
    <mergeCell ref="D37:G37"/>
    <mergeCell ref="D38:G38"/>
    <mergeCell ref="C11:C21"/>
    <mergeCell ref="D11:D21"/>
    <mergeCell ref="E11:E21"/>
    <mergeCell ref="F11:F21"/>
    <mergeCell ref="C22:C32"/>
    <mergeCell ref="D22:D32"/>
    <mergeCell ref="E5:G5"/>
    <mergeCell ref="C8:F9"/>
    <mergeCell ref="A11:A32"/>
    <mergeCell ref="B11:B32"/>
    <mergeCell ref="E22:E32"/>
    <mergeCell ref="F22:F32"/>
    <mergeCell ref="X8:AD9"/>
    <mergeCell ref="N8:T9"/>
    <mergeCell ref="V8:W9"/>
    <mergeCell ref="V11:V21"/>
    <mergeCell ref="AD11:AD21"/>
    <mergeCell ref="V22:V32"/>
    <mergeCell ref="AD22:AD32"/>
    <mergeCell ref="J8:J10"/>
    <mergeCell ref="K8:M9"/>
    <mergeCell ref="U8:U9"/>
    <mergeCell ref="G8:I9"/>
    <mergeCell ref="H10:I10"/>
  </mergeCells>
  <conditionalFormatting sqref="U1:U10 U33:U1048576">
    <cfRule type="containsText" dxfId="19" priority="72" operator="containsText" text="No Aceptable o Aceptable con Control Especifico">
      <formula>NOT(ISERROR(SEARCH("No Aceptable o Aceptable con Control Especifico",U1)))</formula>
    </cfRule>
    <cfRule type="containsText" dxfId="18" priority="73" operator="containsText" text="No Aceptable">
      <formula>NOT(ISERROR(SEARCH("No Aceptable",U1)))</formula>
    </cfRule>
    <cfRule type="containsText" dxfId="17" priority="74" operator="containsText" text="No Aceptable o Aceptable con Control Especifico">
      <formula>NOT(ISERROR(SEARCH("No Aceptable o Aceptable con Control Especifico",U1)))</formula>
    </cfRule>
  </conditionalFormatting>
  <conditionalFormatting sqref="T1:T10 T33:T1048576">
    <cfRule type="cellIs" dxfId="16" priority="71" operator="equal">
      <formula>"II"</formula>
    </cfRule>
  </conditionalFormatting>
  <conditionalFormatting sqref="T11:T21">
    <cfRule type="cellIs" dxfId="15" priority="63" stopIfTrue="1" operator="equal">
      <formula>"IV"</formula>
    </cfRule>
    <cfRule type="cellIs" dxfId="14" priority="64" stopIfTrue="1" operator="equal">
      <formula>"III"</formula>
    </cfRule>
    <cfRule type="cellIs" dxfId="13" priority="65" stopIfTrue="1" operator="equal">
      <formula>"II"</formula>
    </cfRule>
    <cfRule type="cellIs" dxfId="12" priority="66" stopIfTrue="1" operator="equal">
      <formula>"I"</formula>
    </cfRule>
  </conditionalFormatting>
  <conditionalFormatting sqref="U11:U21">
    <cfRule type="cellIs" dxfId="11" priority="49" stopIfTrue="1" operator="equal">
      <formula>"No Aceptable"</formula>
    </cfRule>
    <cfRule type="cellIs" dxfId="10" priority="50" stopIfTrue="1" operator="equal">
      <formula>"Aceptable"</formula>
    </cfRule>
  </conditionalFormatting>
  <conditionalFormatting sqref="U11:U21">
    <cfRule type="cellIs" dxfId="9" priority="47" stopIfTrue="1" operator="equal">
      <formula>"No Aceptable o Aceptable Con Control Especifico"</formula>
    </cfRule>
  </conditionalFormatting>
  <conditionalFormatting sqref="U11:U21">
    <cfRule type="containsText" dxfId="8" priority="46" stopIfTrue="1" operator="containsText" text="Mejorable">
      <formula>NOT(ISERROR(SEARCH("Mejorable",U11)))</formula>
    </cfRule>
  </conditionalFormatting>
  <conditionalFormatting sqref="P11:P16">
    <cfRule type="cellIs" priority="33" stopIfTrue="1" operator="equal">
      <formula>"10, 25, 50, 100"</formula>
    </cfRule>
  </conditionalFormatting>
  <conditionalFormatting sqref="P22:P32">
    <cfRule type="cellIs" priority="9" stopIfTrue="1" operator="equal">
      <formula>"10, 25, 50, 100"</formula>
    </cfRule>
  </conditionalFormatting>
  <conditionalFormatting sqref="T22:T32">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2:U32">
    <cfRule type="cellIs" dxfId="3" priority="3" stopIfTrue="1" operator="equal">
      <formula>"No Aceptable"</formula>
    </cfRule>
    <cfRule type="cellIs" dxfId="2" priority="4" stopIfTrue="1" operator="equal">
      <formula>"Aceptable"</formula>
    </cfRule>
  </conditionalFormatting>
  <conditionalFormatting sqref="U22:U32">
    <cfRule type="cellIs" dxfId="1" priority="2" stopIfTrue="1" operator="equal">
      <formula>"No Aceptable o Aceptable Con Control Especifico"</formula>
    </cfRule>
  </conditionalFormatting>
  <conditionalFormatting sqref="U22:U32">
    <cfRule type="containsText" dxfId="0" priority="1" stopIfTrue="1" operator="containsText" text="Mejorable">
      <formula>NOT(ISERROR(SEARCH("Mejorable",U22)))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PELIGROS!$A$2:$A$445</xm:f>
          </x14:formula1>
          <xm:sqref>H11:H32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8"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4" t="s">
        <v>1072</v>
      </c>
      <c r="B48" s="24" t="s">
        <v>1082</v>
      </c>
      <c r="C48" s="24" t="s">
        <v>1083</v>
      </c>
      <c r="D48" s="24" t="s">
        <v>40</v>
      </c>
      <c r="E48" s="24" t="s">
        <v>581</v>
      </c>
      <c r="F48" s="24" t="s">
        <v>1073</v>
      </c>
      <c r="G48" s="24"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78" workbookViewId="0">
      <selection activeCell="B51" sqref="B51"/>
    </sheetView>
  </sheetViews>
  <sheetFormatPr baseColWidth="10" defaultRowHeight="15"/>
  <cols>
    <col min="1" max="1" width="32.5703125" style="38" bestFit="1" customWidth="1"/>
    <col min="2" max="2" width="47.85546875" customWidth="1"/>
    <col min="3" max="3" width="99.42578125" customWidth="1"/>
  </cols>
  <sheetData>
    <row r="1" spans="1:3" ht="15.75">
      <c r="A1" s="35" t="s">
        <v>1051</v>
      </c>
      <c r="B1" s="20" t="s">
        <v>1052</v>
      </c>
      <c r="C1" s="20" t="s">
        <v>1053</v>
      </c>
    </row>
    <row r="2" spans="1:3">
      <c r="A2" s="36" t="s">
        <v>976</v>
      </c>
      <c r="B2" s="21"/>
      <c r="C2" s="21"/>
    </row>
    <row r="3" spans="1:3" ht="165">
      <c r="A3" s="36" t="s">
        <v>977</v>
      </c>
      <c r="B3" s="21" t="s">
        <v>1070</v>
      </c>
      <c r="C3" s="21" t="s">
        <v>1143</v>
      </c>
    </row>
    <row r="4" spans="1:3">
      <c r="A4" s="36" t="s">
        <v>1036</v>
      </c>
      <c r="B4" s="21"/>
      <c r="C4" s="21"/>
    </row>
    <row r="5" spans="1:3">
      <c r="A5" s="36" t="s">
        <v>1035</v>
      </c>
      <c r="B5" s="21"/>
      <c r="C5" s="21"/>
    </row>
    <row r="6" spans="1:3">
      <c r="A6" s="36" t="s">
        <v>1037</v>
      </c>
      <c r="B6" s="21"/>
      <c r="C6" s="21"/>
    </row>
    <row r="7" spans="1:3">
      <c r="A7" s="36" t="s">
        <v>1038</v>
      </c>
      <c r="B7" s="21"/>
      <c r="C7" s="21"/>
    </row>
    <row r="8" spans="1:3">
      <c r="A8" s="36" t="s">
        <v>978</v>
      </c>
      <c r="B8" s="21"/>
      <c r="C8" s="21"/>
    </row>
    <row r="9" spans="1:3">
      <c r="A9" s="36" t="s">
        <v>979</v>
      </c>
      <c r="B9" s="21"/>
      <c r="C9" s="21"/>
    </row>
    <row r="10" spans="1:3" ht="90">
      <c r="A10" s="36" t="s">
        <v>980</v>
      </c>
      <c r="B10" s="21" t="s">
        <v>1144</v>
      </c>
      <c r="C10" s="21" t="s">
        <v>1069</v>
      </c>
    </row>
    <row r="11" spans="1:3" ht="105">
      <c r="A11" s="36" t="s">
        <v>981</v>
      </c>
      <c r="B11" s="21" t="s">
        <v>1145</v>
      </c>
      <c r="C11" s="21" t="s">
        <v>1146</v>
      </c>
    </row>
    <row r="12" spans="1:3" ht="120">
      <c r="A12" s="36" t="s">
        <v>982</v>
      </c>
      <c r="B12" s="21" t="s">
        <v>1147</v>
      </c>
      <c r="C12" s="21" t="s">
        <v>1148</v>
      </c>
    </row>
    <row r="13" spans="1:3" ht="75">
      <c r="A13" s="36" t="s">
        <v>1149</v>
      </c>
      <c r="B13" s="21" t="s">
        <v>1150</v>
      </c>
      <c r="C13" s="21" t="s">
        <v>1151</v>
      </c>
    </row>
    <row r="14" spans="1:3">
      <c r="A14" s="36" t="s">
        <v>983</v>
      </c>
      <c r="B14" s="21"/>
      <c r="C14" s="21"/>
    </row>
    <row r="15" spans="1:3" ht="165">
      <c r="A15" s="36" t="s">
        <v>984</v>
      </c>
      <c r="B15" s="21" t="s">
        <v>1152</v>
      </c>
      <c r="C15" s="21" t="s">
        <v>1153</v>
      </c>
    </row>
    <row r="16" spans="1:3">
      <c r="A16" s="36" t="s">
        <v>985</v>
      </c>
      <c r="B16" s="21"/>
      <c r="C16" s="21"/>
    </row>
    <row r="17" spans="1:3" ht="240">
      <c r="A17" s="36" t="s">
        <v>1067</v>
      </c>
      <c r="B17" s="21" t="s">
        <v>1068</v>
      </c>
      <c r="C17" s="21" t="s">
        <v>1154</v>
      </c>
    </row>
    <row r="18" spans="1:3" ht="180">
      <c r="A18" s="37" t="s">
        <v>1064</v>
      </c>
      <c r="B18" s="21" t="s">
        <v>1155</v>
      </c>
      <c r="C18" s="21" t="s">
        <v>1066</v>
      </c>
    </row>
    <row r="19" spans="1:3" ht="105">
      <c r="A19" s="37" t="s">
        <v>1065</v>
      </c>
      <c r="B19" s="21" t="s">
        <v>1156</v>
      </c>
      <c r="C19" s="21" t="s">
        <v>1157</v>
      </c>
    </row>
    <row r="20" spans="1:3">
      <c r="A20" s="36" t="s">
        <v>986</v>
      </c>
      <c r="B20" s="21"/>
      <c r="C20" s="21"/>
    </row>
    <row r="21" spans="1:3">
      <c r="A21" s="36" t="s">
        <v>987</v>
      </c>
      <c r="B21" s="21"/>
      <c r="C21" s="21"/>
    </row>
    <row r="22" spans="1:3">
      <c r="A22" s="36" t="s">
        <v>988</v>
      </c>
      <c r="B22" s="21"/>
      <c r="C22" s="21"/>
    </row>
    <row r="23" spans="1:3" ht="90">
      <c r="A23" s="36" t="s">
        <v>989</v>
      </c>
      <c r="B23" s="21" t="s">
        <v>1158</v>
      </c>
      <c r="C23" s="21" t="s">
        <v>1159</v>
      </c>
    </row>
    <row r="24" spans="1:3" ht="90">
      <c r="A24" s="36" t="s">
        <v>990</v>
      </c>
      <c r="B24" s="21" t="s">
        <v>1160</v>
      </c>
      <c r="C24" s="21" t="s">
        <v>1161</v>
      </c>
    </row>
    <row r="25" spans="1:3" ht="105">
      <c r="A25" s="36" t="s">
        <v>991</v>
      </c>
      <c r="B25" s="21" t="s">
        <v>1162</v>
      </c>
      <c r="C25" s="21" t="s">
        <v>1163</v>
      </c>
    </row>
    <row r="26" spans="1:3" ht="75">
      <c r="A26" s="36" t="s">
        <v>992</v>
      </c>
      <c r="B26" s="21" t="s">
        <v>1164</v>
      </c>
      <c r="C26" s="21" t="s">
        <v>1165</v>
      </c>
    </row>
    <row r="27" spans="1:3" ht="105">
      <c r="A27" s="36" t="s">
        <v>1166</v>
      </c>
      <c r="B27" s="21" t="s">
        <v>1167</v>
      </c>
      <c r="C27" s="21" t="s">
        <v>1168</v>
      </c>
    </row>
    <row r="28" spans="1:3">
      <c r="A28" s="36" t="s">
        <v>1039</v>
      </c>
      <c r="B28" s="21"/>
      <c r="C28" s="21"/>
    </row>
    <row r="29" spans="1:3">
      <c r="A29" s="36" t="s">
        <v>1040</v>
      </c>
      <c r="B29" s="21"/>
      <c r="C29" s="21"/>
    </row>
    <row r="30" spans="1:3">
      <c r="A30" s="36" t="s">
        <v>1041</v>
      </c>
      <c r="B30" s="21"/>
      <c r="C30" s="21"/>
    </row>
    <row r="31" spans="1:3">
      <c r="A31" s="36" t="s">
        <v>1042</v>
      </c>
      <c r="B31" s="21"/>
      <c r="C31" s="21"/>
    </row>
    <row r="32" spans="1:3" ht="105">
      <c r="A32" s="36" t="s">
        <v>993</v>
      </c>
      <c r="B32" s="21" t="s">
        <v>1169</v>
      </c>
      <c r="C32" s="21" t="s">
        <v>1170</v>
      </c>
    </row>
    <row r="33" spans="1:3" ht="90">
      <c r="A33" s="36" t="s">
        <v>994</v>
      </c>
      <c r="B33" s="21" t="s">
        <v>1171</v>
      </c>
      <c r="C33" s="21" t="s">
        <v>1172</v>
      </c>
    </row>
    <row r="34" spans="1:3" ht="105">
      <c r="A34" s="36" t="s">
        <v>995</v>
      </c>
      <c r="B34" s="21" t="s">
        <v>1173</v>
      </c>
      <c r="C34" s="21" t="s">
        <v>1174</v>
      </c>
    </row>
    <row r="35" spans="1:3">
      <c r="A35" s="36" t="s">
        <v>1043</v>
      </c>
      <c r="B35" s="21"/>
      <c r="C35" s="21"/>
    </row>
    <row r="36" spans="1:3">
      <c r="A36" s="36" t="s">
        <v>1044</v>
      </c>
      <c r="B36" s="21"/>
      <c r="C36" s="21"/>
    </row>
    <row r="37" spans="1:3">
      <c r="A37" s="36" t="s">
        <v>1045</v>
      </c>
      <c r="B37" s="21"/>
      <c r="C37" s="21"/>
    </row>
    <row r="38" spans="1:3" ht="135">
      <c r="A38" s="37" t="s">
        <v>996</v>
      </c>
      <c r="B38" s="21" t="s">
        <v>1063</v>
      </c>
      <c r="C38" s="21" t="s">
        <v>1175</v>
      </c>
    </row>
    <row r="39" spans="1:3">
      <c r="A39" s="36" t="s">
        <v>997</v>
      </c>
      <c r="B39" s="21"/>
      <c r="C39" s="21"/>
    </row>
    <row r="40" spans="1:3">
      <c r="A40" s="36" t="s">
        <v>1046</v>
      </c>
      <c r="B40" s="21"/>
      <c r="C40" s="21"/>
    </row>
    <row r="41" spans="1:3">
      <c r="A41" s="36" t="s">
        <v>1047</v>
      </c>
      <c r="B41" s="21"/>
      <c r="C41" s="21"/>
    </row>
    <row r="42" spans="1:3" ht="30">
      <c r="A42" s="37" t="s">
        <v>1048</v>
      </c>
      <c r="B42" s="21"/>
      <c r="C42" s="21"/>
    </row>
    <row r="43" spans="1:3" ht="30">
      <c r="A43" s="37" t="s">
        <v>1049</v>
      </c>
      <c r="B43" s="21"/>
      <c r="C43" s="21"/>
    </row>
    <row r="44" spans="1:3" ht="165">
      <c r="A44" s="36" t="s">
        <v>998</v>
      </c>
      <c r="B44" s="21" t="s">
        <v>1062</v>
      </c>
      <c r="C44" s="21" t="s">
        <v>1176</v>
      </c>
    </row>
    <row r="45" spans="1:3" ht="105">
      <c r="A45" s="36" t="s">
        <v>999</v>
      </c>
      <c r="B45" s="21" t="s">
        <v>1177</v>
      </c>
      <c r="C45" s="21" t="s">
        <v>1178</v>
      </c>
    </row>
    <row r="46" spans="1:3" ht="120">
      <c r="A46" s="36" t="s">
        <v>1000</v>
      </c>
      <c r="B46" s="21" t="s">
        <v>1179</v>
      </c>
      <c r="C46" s="21" t="s">
        <v>1180</v>
      </c>
    </row>
    <row r="47" spans="1:3" ht="225">
      <c r="A47" s="37" t="s">
        <v>1001</v>
      </c>
      <c r="B47" s="21" t="s">
        <v>1181</v>
      </c>
      <c r="C47" s="21" t="s">
        <v>1182</v>
      </c>
    </row>
    <row r="48" spans="1:3" ht="225">
      <c r="A48" s="36" t="s">
        <v>1002</v>
      </c>
      <c r="B48" s="21" t="s">
        <v>1183</v>
      </c>
      <c r="C48" s="21" t="s">
        <v>1184</v>
      </c>
    </row>
    <row r="49" spans="1:3" ht="135">
      <c r="A49" s="36" t="s">
        <v>1003</v>
      </c>
      <c r="B49" s="21" t="s">
        <v>1185</v>
      </c>
      <c r="C49" s="21" t="s">
        <v>1186</v>
      </c>
    </row>
    <row r="50" spans="1:3" ht="120">
      <c r="A50" s="36" t="s">
        <v>1004</v>
      </c>
      <c r="B50" s="21" t="s">
        <v>1187</v>
      </c>
      <c r="C50" s="21" t="s">
        <v>1188</v>
      </c>
    </row>
    <row r="51" spans="1:3">
      <c r="A51" s="36" t="s">
        <v>1203</v>
      </c>
      <c r="B51" s="21"/>
      <c r="C51" s="21"/>
    </row>
    <row r="52" spans="1:3" ht="270">
      <c r="A52" s="36" t="s">
        <v>1005</v>
      </c>
      <c r="B52" s="21" t="s">
        <v>1061</v>
      </c>
      <c r="C52" s="21" t="s">
        <v>1115</v>
      </c>
    </row>
    <row r="53" spans="1:3">
      <c r="A53" s="36" t="s">
        <v>1006</v>
      </c>
      <c r="B53" s="21"/>
      <c r="C53" s="21"/>
    </row>
    <row r="54" spans="1:3">
      <c r="A54" s="36" t="s">
        <v>1007</v>
      </c>
      <c r="B54" s="21"/>
      <c r="C54" s="21"/>
    </row>
    <row r="55" spans="1:3">
      <c r="A55" s="36" t="s">
        <v>1008</v>
      </c>
      <c r="B55" s="21"/>
      <c r="C55" s="21"/>
    </row>
    <row r="56" spans="1:3" ht="135">
      <c r="A56" s="36" t="s">
        <v>1009</v>
      </c>
      <c r="B56" s="21" t="s">
        <v>1116</v>
      </c>
      <c r="C56" s="21" t="s">
        <v>1117</v>
      </c>
    </row>
    <row r="57" spans="1:3" ht="120">
      <c r="A57" s="36" t="s">
        <v>1010</v>
      </c>
      <c r="B57" s="21" t="s">
        <v>1060</v>
      </c>
      <c r="C57" s="21" t="s">
        <v>1118</v>
      </c>
    </row>
    <row r="58" spans="1:3" ht="120">
      <c r="A58" s="36" t="s">
        <v>1011</v>
      </c>
      <c r="B58" s="21" t="s">
        <v>1119</v>
      </c>
      <c r="C58" s="21" t="s">
        <v>1120</v>
      </c>
    </row>
    <row r="59" spans="1:3" ht="135">
      <c r="A59" s="36" t="s">
        <v>1012</v>
      </c>
      <c r="B59" s="21" t="s">
        <v>1121</v>
      </c>
      <c r="C59" s="21" t="s">
        <v>1122</v>
      </c>
    </row>
    <row r="60" spans="1:3" ht="60">
      <c r="A60" s="36" t="s">
        <v>1013</v>
      </c>
      <c r="B60" s="21" t="s">
        <v>1123</v>
      </c>
      <c r="C60" s="21" t="s">
        <v>1124</v>
      </c>
    </row>
    <row r="61" spans="1:3" ht="150">
      <c r="A61" s="36" t="s">
        <v>1014</v>
      </c>
      <c r="B61" s="21" t="s">
        <v>1125</v>
      </c>
      <c r="C61" s="21" t="s">
        <v>1126</v>
      </c>
    </row>
    <row r="62" spans="1:3" ht="165">
      <c r="A62" s="36" t="s">
        <v>1015</v>
      </c>
      <c r="B62" s="21" t="s">
        <v>1127</v>
      </c>
      <c r="C62" s="21" t="s">
        <v>1128</v>
      </c>
    </row>
    <row r="63" spans="1:3" ht="90">
      <c r="A63" s="36" t="s">
        <v>1016</v>
      </c>
      <c r="B63" s="21" t="s">
        <v>1129</v>
      </c>
      <c r="C63" s="21" t="s">
        <v>1130</v>
      </c>
    </row>
    <row r="64" spans="1:3">
      <c r="A64" s="36" t="s">
        <v>1050</v>
      </c>
      <c r="B64" s="21"/>
      <c r="C64" s="21"/>
    </row>
    <row r="65" spans="1:3" ht="105">
      <c r="A65" s="36" t="s">
        <v>1017</v>
      </c>
      <c r="B65" s="21" t="s">
        <v>1131</v>
      </c>
      <c r="C65" s="21" t="s">
        <v>1132</v>
      </c>
    </row>
    <row r="66" spans="1:3" ht="150">
      <c r="A66" s="36" t="s">
        <v>975</v>
      </c>
      <c r="B66" s="22" t="s">
        <v>1133</v>
      </c>
      <c r="C66" s="21" t="s">
        <v>1059</v>
      </c>
    </row>
    <row r="67" spans="1:3">
      <c r="A67" s="36" t="s">
        <v>1018</v>
      </c>
      <c r="B67" s="21"/>
      <c r="C67" s="21"/>
    </row>
    <row r="68" spans="1:3">
      <c r="A68" s="36" t="s">
        <v>1019</v>
      </c>
      <c r="B68" s="21"/>
      <c r="C68" s="21"/>
    </row>
    <row r="69" spans="1:3">
      <c r="A69" s="36" t="s">
        <v>1020</v>
      </c>
      <c r="B69" s="21"/>
      <c r="C69" s="21"/>
    </row>
    <row r="70" spans="1:3">
      <c r="A70" s="36" t="s">
        <v>1021</v>
      </c>
      <c r="B70" s="21"/>
      <c r="C70" s="21"/>
    </row>
    <row r="71" spans="1:3" ht="180">
      <c r="A71" s="36" t="s">
        <v>1022</v>
      </c>
      <c r="B71" s="21" t="s">
        <v>1056</v>
      </c>
      <c r="C71" s="21" t="s">
        <v>1134</v>
      </c>
    </row>
    <row r="72" spans="1:3" ht="180">
      <c r="A72" s="36" t="s">
        <v>1023</v>
      </c>
      <c r="B72" s="21" t="s">
        <v>1057</v>
      </c>
      <c r="C72" s="21" t="s">
        <v>1135</v>
      </c>
    </row>
    <row r="73" spans="1:3" ht="210">
      <c r="A73" s="36" t="s">
        <v>1024</v>
      </c>
      <c r="B73" s="21" t="s">
        <v>1058</v>
      </c>
      <c r="C73" s="21" t="s">
        <v>1136</v>
      </c>
    </row>
    <row r="74" spans="1:3">
      <c r="A74" s="36" t="s">
        <v>1025</v>
      </c>
      <c r="B74" s="21"/>
      <c r="C74" s="21"/>
    </row>
    <row r="75" spans="1:3">
      <c r="A75" s="36" t="s">
        <v>1026</v>
      </c>
      <c r="B75" s="21"/>
      <c r="C75" s="21"/>
    </row>
    <row r="76" spans="1:3" ht="240">
      <c r="A76" s="36" t="s">
        <v>1027</v>
      </c>
      <c r="B76" s="21" t="s">
        <v>1137</v>
      </c>
      <c r="C76" s="21" t="s">
        <v>1138</v>
      </c>
    </row>
    <row r="77" spans="1:3" ht="225">
      <c r="A77" s="36" t="s">
        <v>1028</v>
      </c>
      <c r="B77" s="21" t="s">
        <v>1055</v>
      </c>
      <c r="C77" s="21" t="s">
        <v>1139</v>
      </c>
    </row>
    <row r="78" spans="1:3">
      <c r="A78" s="36" t="s">
        <v>1029</v>
      </c>
      <c r="B78" s="21"/>
      <c r="C78" s="21"/>
    </row>
    <row r="79" spans="1:3">
      <c r="A79" s="36" t="s">
        <v>1030</v>
      </c>
      <c r="B79" s="21"/>
      <c r="C79" s="21"/>
    </row>
    <row r="80" spans="1:3">
      <c r="A80" s="36" t="s">
        <v>1031</v>
      </c>
      <c r="B80" s="21"/>
      <c r="C80" s="21"/>
    </row>
    <row r="81" spans="1:3" ht="105">
      <c r="A81" s="36" t="s">
        <v>1032</v>
      </c>
      <c r="B81" s="22" t="s">
        <v>1054</v>
      </c>
      <c r="C81" s="21" t="s">
        <v>1140</v>
      </c>
    </row>
    <row r="82" spans="1:3" ht="90">
      <c r="A82" s="19" t="s">
        <v>1033</v>
      </c>
      <c r="B82" s="21" t="s">
        <v>1141</v>
      </c>
      <c r="C82" s="21" t="s">
        <v>1142</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ALMACÉN COA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2019-06-21T20:39:27Z</dcterms:modified>
</cp:coreProperties>
</file>