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acueducto-my.sharepoint.com/personal/mguerreroa_acueducto_com_co/Documents/Desktop/Riesgos/3 y 5. Mapa de riesgos/2024/"/>
    </mc:Choice>
  </mc:AlternateContent>
  <xr:revisionPtr revIDLastSave="1008" documentId="8_{6D4B57B8-FE77-4918-B2DC-E3D0A8A650D7}" xr6:coauthVersionLast="47" xr6:coauthVersionMax="47" xr10:uidLastSave="{546B5C56-061B-4030-AA06-88B12D75E11A}"/>
  <bookViews>
    <workbookView xWindow="-110" yWindow="-110" windowWidth="19420" windowHeight="10420" tabRatio="915" firstSheet="1" activeTab="1" xr2:uid="{00000000-000D-0000-FFFF-FFFF00000000}"/>
  </bookViews>
  <sheets>
    <sheet name="Configuración" sheetId="2" state="hidden" r:id="rId1"/>
    <sheet name="Matriz de riesgos 1a parte" sheetId="22" r:id="rId2"/>
    <sheet name="Controles 1a parte" sheetId="4" r:id="rId3"/>
    <sheet name="Matriz Riesgos 2a parte" sheetId="17" r:id="rId4"/>
    <sheet name="Matriz Riesgos 3a parte" sheetId="23" r:id="rId5"/>
    <sheet name="Autocontrol Controles III-2023" sheetId="21" state="hidden" r:id="rId6"/>
    <sheet name="Autocontrol PT III-2023" sheetId="28" state="hidden" r:id="rId7"/>
    <sheet name="Conteo" sheetId="16" state="hidden" r:id="rId8"/>
    <sheet name="Conteo Consolidado" sheetId="18"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'Autocontrol Controles III-2023'!$A$1:$AC$189</definedName>
    <definedName name="_xlnm._FilterDatabase" localSheetId="7" hidden="1">Conteo!$A$2:$E$185</definedName>
    <definedName name="_xlnm._FilterDatabase" localSheetId="8" hidden="1">[1]Conteo!$G$2:$K$13</definedName>
    <definedName name="_xlnm._FilterDatabase" localSheetId="2" hidden="1">'Controles 1a parte'!$A$4:$AE$145</definedName>
    <definedName name="_xlnm._FilterDatabase" localSheetId="1" hidden="1">'Matriz de riesgos 1a parte'!$A$6:$BT$110</definedName>
    <definedName name="_xlnm._FilterDatabase" localSheetId="3" hidden="1">'Matriz Riesgos 2a parte'!$A$9:$Y$13</definedName>
    <definedName name="_xlnm._FilterDatabase" localSheetId="4" hidden="1">'Matriz Riesgos 3a parte'!$A$7:$BU$155</definedName>
    <definedName name="_i" localSheetId="3">'[2]Estado Activ.'!#REF!</definedName>
    <definedName name="_i">'[2]Estado Activ.'!#REF!</definedName>
    <definedName name="_p7" localSheetId="3">'[2]Estado Activ.'!#REF!</definedName>
    <definedName name="_p7">'[2]Estado Activ.'!#REF!</definedName>
    <definedName name="ACTIVIDAD">'[3]Estado Activ.'!$A$4:$A$8</definedName>
    <definedName name="ADFSDFD">'[4]ANEXO B. CRITERIOS CALIFICACION'!$B$7:$B$11</definedName>
    <definedName name="_xlnm.Print_Area" localSheetId="2">'Controles 1a parte'!$A$1:$AD$146</definedName>
    <definedName name="_xlnm.Print_Area" localSheetId="1">'Matriz de riesgos 1a parte'!$A$1:$BU$109</definedName>
    <definedName name="_xlnm.Print_Area" localSheetId="4">'Matriz Riesgos 3a parte'!$A$1:$BU$155</definedName>
    <definedName name="asf">'[5]ANEXO B. CRITERIOS CALIFICACION'!$B$19:$B$23</definedName>
    <definedName name="base">'[6]listado riesgo'!$A$1:$AD$80</definedName>
    <definedName name="dds">'[7]LISTA PARA VALIDACION'!$A$241:$A$340</definedName>
    <definedName name="direcciones2">'[8]LISTA PARA VALIDACION'!$A$158:$A$215</definedName>
    <definedName name="DSADSADSA">'[4]ANEXO B. CRITERIOS CALIFICACION'!$B$19:$B$23</definedName>
    <definedName name="ESTADO">'[3]Estado Activ.'!$A$13:$A$18</definedName>
    <definedName name="fdefd">'[9]ANEXO B. CRITERIOS CALIFICACION'!$B$7:$B$11</definedName>
    <definedName name="fgfdg">'[9]LISTA PARA VALIDACION'!$A$241:$A$340</definedName>
    <definedName name="fxhdf">'[10]LISTA PARA VALIDACION'!$A$241:$A$340</definedName>
    <definedName name="IMPACTO">'[11]8.Hoja formulas'!$G$8:$G$12</definedName>
    <definedName name="MEDIDAS">'[5]LISTA PARA VALIDACION'!$A$230:$A$238</definedName>
    <definedName name="OPCIONESREPUTACION">'[11]8.Hoja formulas'!$L$50:$R$50</definedName>
    <definedName name="PI" localSheetId="3">'[3]Estado Activ.'!#REF!</definedName>
    <definedName name="PI">'[3]Estado Activ.'!#REF!</definedName>
    <definedName name="plan" localSheetId="3">'[2]Estado Activ.'!#REF!</definedName>
    <definedName name="plan">'[2]Estado Activ.'!#REF!</definedName>
    <definedName name="PO" localSheetId="3">'[2]Estado Activ.'!#REF!</definedName>
    <definedName name="PO">'[2]Estado Activ.'!#REF!</definedName>
    <definedName name="PONDERACION">'[12]LISTA PARA VALIDACION'!$A$241:$A$340</definedName>
    <definedName name="PROBABILIDAD">'[11]8.Hoja formulas'!$C$8:$C$12</definedName>
    <definedName name="SADSAD">'[13]LISTA PARA VALIDACION'!$A$241:$A$340</definedName>
    <definedName name="sd">'[7]ANEXO B. CRITERIOS CALIFICACION'!$B$7:$B$11</definedName>
    <definedName name="sds">'[7]ANEXO B. CRITERIOS CALIFICACION'!$B$19:$B$23</definedName>
    <definedName name="SDVDF">'[4]LISTA PARA VALIDACION'!$A$241:$A$340</definedName>
    <definedName name="sfgf">'[10]ANEXO B. CRITERIOS CALIFICACION'!$B$19:$B$23</definedName>
    <definedName name="SIGLA" localSheetId="3">'[3]Estado Activ.'!#REF!</definedName>
    <definedName name="SIGLA">'[3]Estado Activ.'!#REF!</definedName>
    <definedName name="swdw">'[9]ANEXO B. CRITERIOS CALIFICACION'!$B$19:$B$23</definedName>
    <definedName name="TIPOLOGIA">'[11]8.Hoja formulas'!$K$5:$K$36</definedName>
    <definedName name="_xlnm.Print_Titles" localSheetId="2">'Controles 1a parte'!$3:$4</definedName>
    <definedName name="_xlnm.Print_Titles" localSheetId="1">'Matriz de riesgos 1a parte'!$4:$6</definedName>
    <definedName name="_xlnm.Print_Titles" localSheetId="4">'Matriz Riesgos 3a parte'!$4:$7</definedName>
    <definedName name="Valor1">'[12]ANEXO B. CRITERIOS CALIFICACION'!$B$19:$B$23</definedName>
    <definedName name="valor2">'[12]ANEXO B. CRITERIOS CALIFICACION'!$B$7:$B$11</definedName>
    <definedName name="vcfvdf">'[7]ANEXO B. CRITERIOS CALIFICACION'!$B$19:$B$23</definedName>
    <definedName name="ZXVD">'[5]LISTA PARA VALIDACION'!$A$241:$A$340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154" i="23" l="1"/>
  <c r="BB154" i="23"/>
  <c r="AT154" i="23"/>
  <c r="AR154" i="23"/>
  <c r="J154" i="23"/>
  <c r="BI153" i="23"/>
  <c r="BB153" i="23"/>
  <c r="AT153" i="23"/>
  <c r="AR153" i="23"/>
  <c r="J153" i="23"/>
  <c r="BI152" i="23"/>
  <c r="BB152" i="23"/>
  <c r="AT152" i="23"/>
  <c r="AR152" i="23"/>
  <c r="J152" i="23"/>
  <c r="BI151" i="23"/>
  <c r="BB151" i="23"/>
  <c r="AT151" i="23"/>
  <c r="AR151" i="23"/>
  <c r="J151" i="23"/>
  <c r="BI150" i="23"/>
  <c r="BB150" i="23"/>
  <c r="AT150" i="23"/>
  <c r="AR150" i="23"/>
  <c r="J150" i="23"/>
  <c r="BI149" i="23"/>
  <c r="BB149" i="23"/>
  <c r="AT149" i="23"/>
  <c r="AR149" i="23"/>
  <c r="J149" i="23"/>
  <c r="BI148" i="23"/>
  <c r="BB148" i="23"/>
  <c r="AT148" i="23"/>
  <c r="AR148" i="23"/>
  <c r="J148" i="23"/>
  <c r="BI147" i="23"/>
  <c r="BB147" i="23"/>
  <c r="AT147" i="23"/>
  <c r="AR147" i="23"/>
  <c r="J147" i="23"/>
  <c r="BI146" i="23"/>
  <c r="BB146" i="23"/>
  <c r="AT146" i="23"/>
  <c r="AR146" i="23"/>
  <c r="J146" i="23"/>
  <c r="BI145" i="23"/>
  <c r="BB145" i="23"/>
  <c r="AT145" i="23"/>
  <c r="AR145" i="23"/>
  <c r="J145" i="23"/>
  <c r="BI144" i="23"/>
  <c r="BB144" i="23"/>
  <c r="AT144" i="23"/>
  <c r="AR144" i="23"/>
  <c r="J144" i="23"/>
  <c r="BI143" i="23"/>
  <c r="BB143" i="23"/>
  <c r="AT143" i="23"/>
  <c r="AR143" i="23"/>
  <c r="J143" i="23"/>
  <c r="BI142" i="23"/>
  <c r="BB142" i="23"/>
  <c r="AT142" i="23"/>
  <c r="AR142" i="23"/>
  <c r="J142" i="23"/>
  <c r="BI141" i="23"/>
  <c r="BB141" i="23"/>
  <c r="AT141" i="23"/>
  <c r="AR141" i="23"/>
  <c r="J141" i="23"/>
  <c r="BI140" i="23"/>
  <c r="BB140" i="23"/>
  <c r="AT140" i="23"/>
  <c r="AR140" i="23"/>
  <c r="J140" i="23"/>
  <c r="BI139" i="23"/>
  <c r="BB139" i="23"/>
  <c r="AT139" i="23"/>
  <c r="AR139" i="23"/>
  <c r="J139" i="23"/>
  <c r="BI138" i="23"/>
  <c r="BB138" i="23"/>
  <c r="AT138" i="23"/>
  <c r="AR138" i="23"/>
  <c r="J138" i="23"/>
  <c r="BI137" i="23"/>
  <c r="BB137" i="23"/>
  <c r="AT137" i="23"/>
  <c r="AR137" i="23"/>
  <c r="J137" i="23"/>
  <c r="BI136" i="23"/>
  <c r="BB136" i="23"/>
  <c r="AT136" i="23"/>
  <c r="AR136" i="23"/>
  <c r="O136" i="23"/>
  <c r="O137" i="23" s="1"/>
  <c r="O138" i="23" s="1"/>
  <c r="O139" i="23" s="1"/>
  <c r="O140" i="23" s="1"/>
  <c r="O141" i="23" s="1"/>
  <c r="O142" i="23" s="1"/>
  <c r="O143" i="23" s="1"/>
  <c r="O144" i="23" s="1"/>
  <c r="O145" i="23" s="1"/>
  <c r="O146" i="23" s="1"/>
  <c r="O147" i="23" s="1"/>
  <c r="O148" i="23" s="1"/>
  <c r="O149" i="23" s="1"/>
  <c r="O150" i="23" s="1"/>
  <c r="O151" i="23" s="1"/>
  <c r="O152" i="23" s="1"/>
  <c r="O153" i="23" s="1"/>
  <c r="O154" i="23" s="1"/>
  <c r="J136" i="23"/>
  <c r="BM135" i="23"/>
  <c r="BI135" i="23"/>
  <c r="BE135" i="23"/>
  <c r="BB135" i="23"/>
  <c r="AT135" i="23"/>
  <c r="AR135" i="23"/>
  <c r="AJ135" i="23"/>
  <c r="AK135" i="23" s="1"/>
  <c r="AG135" i="23"/>
  <c r="Y135" i="23"/>
  <c r="W135" i="23"/>
  <c r="J135" i="23"/>
  <c r="B135" i="23"/>
  <c r="C144" i="23" s="1"/>
  <c r="BI134" i="23"/>
  <c r="BB134" i="23"/>
  <c r="AT134" i="23"/>
  <c r="AR134" i="23"/>
  <c r="J134" i="23"/>
  <c r="BI133" i="23"/>
  <c r="BB133" i="23"/>
  <c r="AT133" i="23"/>
  <c r="AR133" i="23"/>
  <c r="J133" i="23"/>
  <c r="BI132" i="23"/>
  <c r="BB132" i="23"/>
  <c r="AT132" i="23"/>
  <c r="AR132" i="23"/>
  <c r="J132" i="23"/>
  <c r="BI131" i="23"/>
  <c r="BB131" i="23"/>
  <c r="AT131" i="23"/>
  <c r="AR131" i="23"/>
  <c r="J131" i="23"/>
  <c r="BI130" i="23"/>
  <c r="BB130" i="23"/>
  <c r="AT130" i="23"/>
  <c r="AR130" i="23"/>
  <c r="J130" i="23"/>
  <c r="BI129" i="23"/>
  <c r="BB129" i="23"/>
  <c r="AT129" i="23"/>
  <c r="AR129" i="23"/>
  <c r="J129" i="23"/>
  <c r="BI128" i="23"/>
  <c r="BB128" i="23"/>
  <c r="AT128" i="23"/>
  <c r="AR128" i="23"/>
  <c r="J128" i="23"/>
  <c r="BI127" i="23"/>
  <c r="BB127" i="23"/>
  <c r="AT127" i="23"/>
  <c r="BC127" i="23" s="1"/>
  <c r="AR127" i="23"/>
  <c r="J127" i="23"/>
  <c r="BI126" i="23"/>
  <c r="BB126" i="23"/>
  <c r="AT126" i="23"/>
  <c r="AR126" i="23"/>
  <c r="J126" i="23"/>
  <c r="BI125" i="23"/>
  <c r="BB125" i="23"/>
  <c r="AT125" i="23"/>
  <c r="AR125" i="23"/>
  <c r="J125" i="23"/>
  <c r="BI124" i="23"/>
  <c r="BB124" i="23"/>
  <c r="AT124" i="23"/>
  <c r="BC124" i="23" s="1"/>
  <c r="AR124" i="23"/>
  <c r="J124" i="23"/>
  <c r="BI123" i="23"/>
  <c r="BB123" i="23"/>
  <c r="AT123" i="23"/>
  <c r="AR123" i="23"/>
  <c r="J123" i="23"/>
  <c r="BI122" i="23"/>
  <c r="BB122" i="23"/>
  <c r="AT122" i="23"/>
  <c r="AR122" i="23"/>
  <c r="J122" i="23"/>
  <c r="BI121" i="23"/>
  <c r="BB121" i="23"/>
  <c r="AT121" i="23"/>
  <c r="AR121" i="23"/>
  <c r="J121" i="23"/>
  <c r="BI120" i="23"/>
  <c r="BB120" i="23"/>
  <c r="AT120" i="23"/>
  <c r="AR120" i="23"/>
  <c r="J120" i="23"/>
  <c r="BI119" i="23"/>
  <c r="BB119" i="23"/>
  <c r="AT119" i="23"/>
  <c r="AR119" i="23"/>
  <c r="J119" i="23"/>
  <c r="BI118" i="23"/>
  <c r="BB118" i="23"/>
  <c r="AT118" i="23"/>
  <c r="BC118" i="23" s="1"/>
  <c r="AR118" i="23"/>
  <c r="J118" i="23"/>
  <c r="BI117" i="23"/>
  <c r="BB117" i="23"/>
  <c r="BC117" i="23" s="1"/>
  <c r="AT117" i="23"/>
  <c r="AR117" i="23"/>
  <c r="J117" i="23"/>
  <c r="BI116" i="23"/>
  <c r="BB116" i="23"/>
  <c r="AT116" i="23"/>
  <c r="AR116" i="23"/>
  <c r="O116" i="23"/>
  <c r="O117" i="23" s="1"/>
  <c r="O118" i="23" s="1"/>
  <c r="O119" i="23" s="1"/>
  <c r="O120" i="23" s="1"/>
  <c r="O121" i="23" s="1"/>
  <c r="O122" i="23" s="1"/>
  <c r="O123" i="23" s="1"/>
  <c r="O124" i="23" s="1"/>
  <c r="O125" i="23" s="1"/>
  <c r="O126" i="23" s="1"/>
  <c r="O127" i="23" s="1"/>
  <c r="O128" i="23" s="1"/>
  <c r="O129" i="23" s="1"/>
  <c r="O130" i="23" s="1"/>
  <c r="O131" i="23" s="1"/>
  <c r="O132" i="23" s="1"/>
  <c r="O133" i="23" s="1"/>
  <c r="O134" i="23" s="1"/>
  <c r="J116" i="23"/>
  <c r="BM115" i="23"/>
  <c r="BI115" i="23"/>
  <c r="BE115" i="23"/>
  <c r="BB115" i="23"/>
  <c r="AT115" i="23"/>
  <c r="AR115" i="23"/>
  <c r="AK115" i="23"/>
  <c r="AJ115" i="23"/>
  <c r="AG115" i="23"/>
  <c r="Y115" i="23"/>
  <c r="AN115" i="23" s="1"/>
  <c r="AO115" i="23" s="1"/>
  <c r="W115" i="23"/>
  <c r="J115" i="23"/>
  <c r="B115" i="23"/>
  <c r="C132" i="23" s="1"/>
  <c r="BI114" i="23"/>
  <c r="BB114" i="23"/>
  <c r="AT114" i="23"/>
  <c r="AR114" i="23"/>
  <c r="J114" i="23"/>
  <c r="BI113" i="23"/>
  <c r="BB113" i="23"/>
  <c r="AT113" i="23"/>
  <c r="AR113" i="23"/>
  <c r="J113" i="23"/>
  <c r="BI112" i="23"/>
  <c r="BB112" i="23"/>
  <c r="AT112" i="23"/>
  <c r="AR112" i="23"/>
  <c r="J112" i="23"/>
  <c r="BI111" i="23"/>
  <c r="BB111" i="23"/>
  <c r="AT111" i="23"/>
  <c r="BC111" i="23" s="1"/>
  <c r="AR111" i="23"/>
  <c r="J111" i="23"/>
  <c r="BI110" i="23"/>
  <c r="BB110" i="23"/>
  <c r="AT110" i="23"/>
  <c r="AR110" i="23"/>
  <c r="J110" i="23"/>
  <c r="BI109" i="23"/>
  <c r="BB109" i="23"/>
  <c r="AT109" i="23"/>
  <c r="AR109" i="23"/>
  <c r="J109" i="23"/>
  <c r="BI108" i="23"/>
  <c r="BB108" i="23"/>
  <c r="AT108" i="23"/>
  <c r="AR108" i="23"/>
  <c r="J108" i="23"/>
  <c r="BI107" i="23"/>
  <c r="BB107" i="23"/>
  <c r="AT107" i="23"/>
  <c r="AR107" i="23"/>
  <c r="J107" i="23"/>
  <c r="BI106" i="23"/>
  <c r="BB106" i="23"/>
  <c r="AT106" i="23"/>
  <c r="AR106" i="23"/>
  <c r="J106" i="23"/>
  <c r="BI105" i="23"/>
  <c r="BB105" i="23"/>
  <c r="AT105" i="23"/>
  <c r="AR105" i="23"/>
  <c r="J105" i="23"/>
  <c r="BI104" i="23"/>
  <c r="BB104" i="23"/>
  <c r="AT104" i="23"/>
  <c r="AR104" i="23"/>
  <c r="J104" i="23"/>
  <c r="BI103" i="23"/>
  <c r="BB103" i="23"/>
  <c r="AT103" i="23"/>
  <c r="AR103" i="23"/>
  <c r="J103" i="23"/>
  <c r="BI102" i="23"/>
  <c r="BB102" i="23"/>
  <c r="AT102" i="23"/>
  <c r="AR102" i="23"/>
  <c r="J102" i="23"/>
  <c r="BI101" i="23"/>
  <c r="BB101" i="23"/>
  <c r="AT101" i="23"/>
  <c r="AR101" i="23"/>
  <c r="J101" i="23"/>
  <c r="BI100" i="23"/>
  <c r="BB100" i="23"/>
  <c r="AT100" i="23"/>
  <c r="AR100" i="23"/>
  <c r="J100" i="23"/>
  <c r="BI99" i="23"/>
  <c r="BB99" i="23"/>
  <c r="AT99" i="23"/>
  <c r="AR99" i="23"/>
  <c r="J99" i="23"/>
  <c r="BI98" i="23"/>
  <c r="BB98" i="23"/>
  <c r="AT98" i="23"/>
  <c r="AR98" i="23"/>
  <c r="J98" i="23"/>
  <c r="BI97" i="23"/>
  <c r="BB97" i="23"/>
  <c r="AT97" i="23"/>
  <c r="AR97" i="23"/>
  <c r="J97" i="23"/>
  <c r="BI96" i="23"/>
  <c r="BB96" i="23"/>
  <c r="AT96" i="23"/>
  <c r="AR96" i="23"/>
  <c r="O96" i="23"/>
  <c r="O97" i="23" s="1"/>
  <c r="O98" i="23" s="1"/>
  <c r="O99" i="23" s="1"/>
  <c r="O100" i="23" s="1"/>
  <c r="O101" i="23" s="1"/>
  <c r="O102" i="23" s="1"/>
  <c r="O103" i="23" s="1"/>
  <c r="O104" i="23" s="1"/>
  <c r="O105" i="23" s="1"/>
  <c r="O106" i="23" s="1"/>
  <c r="O107" i="23" s="1"/>
  <c r="O108" i="23" s="1"/>
  <c r="O109" i="23" s="1"/>
  <c r="O110" i="23" s="1"/>
  <c r="O111" i="23" s="1"/>
  <c r="O112" i="23" s="1"/>
  <c r="O113" i="23" s="1"/>
  <c r="O114" i="23" s="1"/>
  <c r="J96" i="23"/>
  <c r="BM95" i="23"/>
  <c r="BI95" i="23"/>
  <c r="BE95" i="23"/>
  <c r="BB95" i="23"/>
  <c r="AT95" i="23"/>
  <c r="AR95" i="23"/>
  <c r="AJ95" i="23"/>
  <c r="AM95" i="23" s="1"/>
  <c r="AG95" i="23"/>
  <c r="Y95" i="23"/>
  <c r="W95" i="23"/>
  <c r="J95" i="23"/>
  <c r="B95" i="23"/>
  <c r="C108" i="23" s="1"/>
  <c r="BI94" i="23"/>
  <c r="BB94" i="23"/>
  <c r="AT94" i="23"/>
  <c r="AR94" i="23"/>
  <c r="J94" i="23"/>
  <c r="BI93" i="23"/>
  <c r="BB93" i="23"/>
  <c r="AT93" i="23"/>
  <c r="AR93" i="23"/>
  <c r="J93" i="23"/>
  <c r="BI92" i="23"/>
  <c r="BB92" i="23"/>
  <c r="AT92" i="23"/>
  <c r="AR92" i="23"/>
  <c r="J92" i="23"/>
  <c r="BI91" i="23"/>
  <c r="BB91" i="23"/>
  <c r="AT91" i="23"/>
  <c r="AR91" i="23"/>
  <c r="J91" i="23"/>
  <c r="BI90" i="23"/>
  <c r="BB90" i="23"/>
  <c r="AT90" i="23"/>
  <c r="AR90" i="23"/>
  <c r="J90" i="23"/>
  <c r="BI89" i="23"/>
  <c r="BB89" i="23"/>
  <c r="AT89" i="23"/>
  <c r="BC89" i="23" s="1"/>
  <c r="AR89" i="23"/>
  <c r="J89" i="23"/>
  <c r="BI88" i="23"/>
  <c r="BB88" i="23"/>
  <c r="AT88" i="23"/>
  <c r="AR88" i="23"/>
  <c r="J88" i="23"/>
  <c r="BI87" i="23"/>
  <c r="BB87" i="23"/>
  <c r="AT87" i="23"/>
  <c r="AR87" i="23"/>
  <c r="J87" i="23"/>
  <c r="BI86" i="23"/>
  <c r="BB86" i="23"/>
  <c r="BC86" i="23" s="1"/>
  <c r="AT86" i="23"/>
  <c r="AR86" i="23"/>
  <c r="J86" i="23"/>
  <c r="BI85" i="23"/>
  <c r="BB85" i="23"/>
  <c r="AT85" i="23"/>
  <c r="AR85" i="23"/>
  <c r="J85" i="23"/>
  <c r="BI84" i="23"/>
  <c r="BB84" i="23"/>
  <c r="AT84" i="23"/>
  <c r="AR84" i="23"/>
  <c r="J84" i="23"/>
  <c r="BI83" i="23"/>
  <c r="BB83" i="23"/>
  <c r="AT83" i="23"/>
  <c r="AR83" i="23"/>
  <c r="J83" i="23"/>
  <c r="BI82" i="23"/>
  <c r="BB82" i="23"/>
  <c r="AT82" i="23"/>
  <c r="AR82" i="23"/>
  <c r="J82" i="23"/>
  <c r="BI81" i="23"/>
  <c r="BB81" i="23"/>
  <c r="AT81" i="23"/>
  <c r="AR81" i="23"/>
  <c r="J81" i="23"/>
  <c r="BI80" i="23"/>
  <c r="BB80" i="23"/>
  <c r="AT80" i="23"/>
  <c r="AR80" i="23"/>
  <c r="J80" i="23"/>
  <c r="BI79" i="23"/>
  <c r="BB79" i="23"/>
  <c r="AT79" i="23"/>
  <c r="AR79" i="23"/>
  <c r="J79" i="23"/>
  <c r="C79" i="23"/>
  <c r="BI78" i="23"/>
  <c r="BB78" i="23"/>
  <c r="AT78" i="23"/>
  <c r="AR78" i="23"/>
  <c r="J78" i="23"/>
  <c r="BI77" i="23"/>
  <c r="BB77" i="23"/>
  <c r="AT77" i="23"/>
  <c r="BC77" i="23" s="1"/>
  <c r="AR77" i="23"/>
  <c r="J77" i="23"/>
  <c r="BI76" i="23"/>
  <c r="BB76" i="23"/>
  <c r="AT76" i="23"/>
  <c r="AR76" i="23"/>
  <c r="O76" i="23"/>
  <c r="O77" i="23" s="1"/>
  <c r="O78" i="23" s="1"/>
  <c r="O79" i="23" s="1"/>
  <c r="O80" i="23" s="1"/>
  <c r="O81" i="23" s="1"/>
  <c r="O82" i="23" s="1"/>
  <c r="O83" i="23" s="1"/>
  <c r="O84" i="23" s="1"/>
  <c r="O85" i="23" s="1"/>
  <c r="O86" i="23" s="1"/>
  <c r="O87" i="23" s="1"/>
  <c r="O88" i="23" s="1"/>
  <c r="O89" i="23" s="1"/>
  <c r="O90" i="23" s="1"/>
  <c r="O91" i="23" s="1"/>
  <c r="O92" i="23" s="1"/>
  <c r="O93" i="23" s="1"/>
  <c r="O94" i="23" s="1"/>
  <c r="J76" i="23"/>
  <c r="BM75" i="23"/>
  <c r="BI75" i="23"/>
  <c r="BE75" i="23"/>
  <c r="BB75" i="23"/>
  <c r="AT75" i="23"/>
  <c r="AR75" i="23"/>
  <c r="AJ75" i="23"/>
  <c r="AK75" i="23" s="1"/>
  <c r="AG75" i="23"/>
  <c r="Y75" i="23"/>
  <c r="W75" i="23"/>
  <c r="J75" i="23"/>
  <c r="B75" i="23"/>
  <c r="C84" i="23" s="1"/>
  <c r="BI74" i="23"/>
  <c r="BB74" i="23"/>
  <c r="AT74" i="23"/>
  <c r="AR74" i="23"/>
  <c r="J74" i="23"/>
  <c r="BI73" i="23"/>
  <c r="BB73" i="23"/>
  <c r="AT73" i="23"/>
  <c r="AR73" i="23"/>
  <c r="J73" i="23"/>
  <c r="BI72" i="23"/>
  <c r="BB72" i="23"/>
  <c r="AT72" i="23"/>
  <c r="AR72" i="23"/>
  <c r="J72" i="23"/>
  <c r="BI71" i="23"/>
  <c r="BB71" i="23"/>
  <c r="AT71" i="23"/>
  <c r="AR71" i="23"/>
  <c r="J71" i="23"/>
  <c r="BI70" i="23"/>
  <c r="BB70" i="23"/>
  <c r="AT70" i="23"/>
  <c r="AR70" i="23"/>
  <c r="J70" i="23"/>
  <c r="BI69" i="23"/>
  <c r="BB69" i="23"/>
  <c r="AT69" i="23"/>
  <c r="AR69" i="23"/>
  <c r="J69" i="23"/>
  <c r="BI68" i="23"/>
  <c r="BB68" i="23"/>
  <c r="AT68" i="23"/>
  <c r="AR68" i="23"/>
  <c r="J68" i="23"/>
  <c r="BI67" i="23"/>
  <c r="BB67" i="23"/>
  <c r="AT67" i="23"/>
  <c r="AR67" i="23"/>
  <c r="J67" i="23"/>
  <c r="BI66" i="23"/>
  <c r="BB66" i="23"/>
  <c r="AT66" i="23"/>
  <c r="AR66" i="23"/>
  <c r="J66" i="23"/>
  <c r="BI65" i="23"/>
  <c r="BB65" i="23"/>
  <c r="AT65" i="23"/>
  <c r="AR65" i="23"/>
  <c r="J65" i="23"/>
  <c r="BI64" i="23"/>
  <c r="BB64" i="23"/>
  <c r="AT64" i="23"/>
  <c r="AR64" i="23"/>
  <c r="J64" i="23"/>
  <c r="BI63" i="23"/>
  <c r="BB63" i="23"/>
  <c r="AT63" i="23"/>
  <c r="AR63" i="23"/>
  <c r="J63" i="23"/>
  <c r="BI62" i="23"/>
  <c r="BB62" i="23"/>
  <c r="AT62" i="23"/>
  <c r="AR62" i="23"/>
  <c r="J62" i="23"/>
  <c r="BI61" i="23"/>
  <c r="BB61" i="23"/>
  <c r="AT61" i="23"/>
  <c r="AR61" i="23"/>
  <c r="J61" i="23"/>
  <c r="BI60" i="23"/>
  <c r="BB60" i="23"/>
  <c r="AT60" i="23"/>
  <c r="AR60" i="23"/>
  <c r="J60" i="23"/>
  <c r="BI59" i="23"/>
  <c r="BB59" i="23"/>
  <c r="AT59" i="23"/>
  <c r="AR59" i="23"/>
  <c r="J59" i="23"/>
  <c r="BI58" i="23"/>
  <c r="BB58" i="23"/>
  <c r="AT58" i="23"/>
  <c r="AR58" i="23"/>
  <c r="J58" i="23"/>
  <c r="BI57" i="23"/>
  <c r="BB57" i="23"/>
  <c r="AT57" i="23"/>
  <c r="AR57" i="23"/>
  <c r="J57" i="23"/>
  <c r="BI56" i="23"/>
  <c r="BB56" i="23"/>
  <c r="AT56" i="23"/>
  <c r="AR56" i="23"/>
  <c r="O56" i="23"/>
  <c r="O57" i="23" s="1"/>
  <c r="O58" i="23" s="1"/>
  <c r="O59" i="23" s="1"/>
  <c r="O60" i="23" s="1"/>
  <c r="O61" i="23" s="1"/>
  <c r="O62" i="23" s="1"/>
  <c r="O63" i="23" s="1"/>
  <c r="O64" i="23" s="1"/>
  <c r="O65" i="23" s="1"/>
  <c r="O66" i="23" s="1"/>
  <c r="O67" i="23" s="1"/>
  <c r="O68" i="23" s="1"/>
  <c r="O69" i="23" s="1"/>
  <c r="O70" i="23" s="1"/>
  <c r="O71" i="23" s="1"/>
  <c r="O72" i="23" s="1"/>
  <c r="O73" i="23" s="1"/>
  <c r="O74" i="23" s="1"/>
  <c r="J56" i="23"/>
  <c r="BM55" i="23"/>
  <c r="BI55" i="23"/>
  <c r="BE55" i="23"/>
  <c r="BB55" i="23"/>
  <c r="AT55" i="23"/>
  <c r="AR55" i="23"/>
  <c r="AJ55" i="23"/>
  <c r="AK55" i="23" s="1"/>
  <c r="AG55" i="23"/>
  <c r="Y55" i="23"/>
  <c r="AN55" i="23" s="1"/>
  <c r="AO55" i="23" s="1"/>
  <c r="W55" i="23"/>
  <c r="J55" i="23"/>
  <c r="B55" i="23"/>
  <c r="C72" i="23" s="1"/>
  <c r="BI54" i="23"/>
  <c r="BB54" i="23"/>
  <c r="AT54" i="23"/>
  <c r="AR54" i="23"/>
  <c r="J54" i="23"/>
  <c r="BI53" i="23"/>
  <c r="BB53" i="23"/>
  <c r="AT53" i="23"/>
  <c r="AR53" i="23"/>
  <c r="J53" i="23"/>
  <c r="BI52" i="23"/>
  <c r="BB52" i="23"/>
  <c r="AT52" i="23"/>
  <c r="AR52" i="23"/>
  <c r="J52" i="23"/>
  <c r="BI51" i="23"/>
  <c r="BB51" i="23"/>
  <c r="AT51" i="23"/>
  <c r="BC51" i="23" s="1"/>
  <c r="AR51" i="23"/>
  <c r="J51" i="23"/>
  <c r="BI50" i="23"/>
  <c r="BB50" i="23"/>
  <c r="BC50" i="23" s="1"/>
  <c r="AT50" i="23"/>
  <c r="AR50" i="23"/>
  <c r="J50" i="23"/>
  <c r="BI49" i="23"/>
  <c r="BB49" i="23"/>
  <c r="AT49" i="23"/>
  <c r="AR49" i="23"/>
  <c r="J49" i="23"/>
  <c r="BI48" i="23"/>
  <c r="BB48" i="23"/>
  <c r="AT48" i="23"/>
  <c r="AR48" i="23"/>
  <c r="J48" i="23"/>
  <c r="BI47" i="23"/>
  <c r="BB47" i="23"/>
  <c r="AT47" i="23"/>
  <c r="AR47" i="23"/>
  <c r="J47" i="23"/>
  <c r="BI46" i="23"/>
  <c r="BB46" i="23"/>
  <c r="AT46" i="23"/>
  <c r="AR46" i="23"/>
  <c r="J46" i="23"/>
  <c r="BI45" i="23"/>
  <c r="BB45" i="23"/>
  <c r="AT45" i="23"/>
  <c r="AR45" i="23"/>
  <c r="J45" i="23"/>
  <c r="BI44" i="23"/>
  <c r="BB44" i="23"/>
  <c r="AT44" i="23"/>
  <c r="AR44" i="23"/>
  <c r="J44" i="23"/>
  <c r="BI43" i="23"/>
  <c r="BB43" i="23"/>
  <c r="AT43" i="23"/>
  <c r="AR43" i="23"/>
  <c r="J43" i="23"/>
  <c r="BI42" i="23"/>
  <c r="BB42" i="23"/>
  <c r="AT42" i="23"/>
  <c r="AR42" i="23"/>
  <c r="J42" i="23"/>
  <c r="BI41" i="23"/>
  <c r="BB41" i="23"/>
  <c r="AT41" i="23"/>
  <c r="AR41" i="23"/>
  <c r="J41" i="23"/>
  <c r="BI40" i="23"/>
  <c r="BB40" i="23"/>
  <c r="AT40" i="23"/>
  <c r="AR40" i="23"/>
  <c r="J40" i="23"/>
  <c r="BI39" i="23"/>
  <c r="BB39" i="23"/>
  <c r="AT39" i="23"/>
  <c r="BC39" i="23" s="1"/>
  <c r="AR39" i="23"/>
  <c r="J39" i="23"/>
  <c r="BI38" i="23"/>
  <c r="BB38" i="23"/>
  <c r="AT38" i="23"/>
  <c r="AR38" i="23"/>
  <c r="J38" i="23"/>
  <c r="BI37" i="23"/>
  <c r="BB37" i="23"/>
  <c r="AT37" i="23"/>
  <c r="AR37" i="23"/>
  <c r="J37" i="23"/>
  <c r="BI36" i="23"/>
  <c r="BB36" i="23"/>
  <c r="AT36" i="23"/>
  <c r="AR36" i="23"/>
  <c r="O36" i="23"/>
  <c r="O37" i="23" s="1"/>
  <c r="O38" i="23" s="1"/>
  <c r="O39" i="23" s="1"/>
  <c r="O40" i="23" s="1"/>
  <c r="O41" i="23" s="1"/>
  <c r="O42" i="23" s="1"/>
  <c r="O43" i="23" s="1"/>
  <c r="O44" i="23" s="1"/>
  <c r="O45" i="23" s="1"/>
  <c r="O46" i="23" s="1"/>
  <c r="O47" i="23" s="1"/>
  <c r="O48" i="23" s="1"/>
  <c r="O49" i="23" s="1"/>
  <c r="O50" i="23" s="1"/>
  <c r="O51" i="23" s="1"/>
  <c r="O52" i="23" s="1"/>
  <c r="O53" i="23" s="1"/>
  <c r="O54" i="23" s="1"/>
  <c r="J36" i="23"/>
  <c r="BM35" i="23"/>
  <c r="BI35" i="23"/>
  <c r="BE35" i="23"/>
  <c r="BB35" i="23"/>
  <c r="AT35" i="23"/>
  <c r="AR35" i="23"/>
  <c r="AJ35" i="23"/>
  <c r="AG35" i="23"/>
  <c r="Y35" i="23"/>
  <c r="W35" i="23"/>
  <c r="J35" i="23"/>
  <c r="B35" i="23"/>
  <c r="C48" i="23" s="1"/>
  <c r="AA11" i="17"/>
  <c r="AB11" i="17"/>
  <c r="AC11" i="17"/>
  <c r="AA12" i="17"/>
  <c r="AB12" i="17"/>
  <c r="AC12" i="17"/>
  <c r="AA13" i="17"/>
  <c r="AB13" i="17"/>
  <c r="AC13" i="17"/>
  <c r="AC10" i="17"/>
  <c r="AB10" i="17"/>
  <c r="AA10" i="17"/>
  <c r="Z11" i="17"/>
  <c r="Z12" i="17"/>
  <c r="Z13" i="17"/>
  <c r="Z10" i="17"/>
  <c r="AE131" i="4"/>
  <c r="AC91" i="4"/>
  <c r="AC131" i="4"/>
  <c r="AA7" i="4"/>
  <c r="AA11" i="4"/>
  <c r="AA16" i="4"/>
  <c r="AA24" i="4"/>
  <c r="AA28" i="4"/>
  <c r="AA29" i="4"/>
  <c r="AA30" i="4"/>
  <c r="AA33" i="4"/>
  <c r="AA34" i="4"/>
  <c r="AA35" i="4"/>
  <c r="AA39" i="4"/>
  <c r="AA40" i="4"/>
  <c r="AA43" i="4"/>
  <c r="AA48" i="4"/>
  <c r="AA49" i="4"/>
  <c r="AA50" i="4"/>
  <c r="AA51" i="4"/>
  <c r="AA54" i="4"/>
  <c r="AA55" i="4"/>
  <c r="AA61" i="4"/>
  <c r="AA67" i="4"/>
  <c r="AA69" i="4"/>
  <c r="AA70" i="4"/>
  <c r="AA71" i="4"/>
  <c r="AA74" i="4"/>
  <c r="AA83" i="4"/>
  <c r="AA84" i="4"/>
  <c r="AA87" i="4"/>
  <c r="AA91" i="4"/>
  <c r="AA93" i="4"/>
  <c r="AA94" i="4"/>
  <c r="AA95" i="4"/>
  <c r="AA96" i="4"/>
  <c r="AA97" i="4"/>
  <c r="AA98" i="4"/>
  <c r="AA99" i="4"/>
  <c r="AA100" i="4"/>
  <c r="AA101" i="4"/>
  <c r="AA102" i="4"/>
  <c r="AA103" i="4"/>
  <c r="AA106" i="4"/>
  <c r="AA110" i="4"/>
  <c r="AA111" i="4"/>
  <c r="AA112" i="4"/>
  <c r="AA113" i="4"/>
  <c r="AA116" i="4"/>
  <c r="AA117" i="4"/>
  <c r="AA118" i="4"/>
  <c r="AA124" i="4"/>
  <c r="AA125" i="4"/>
  <c r="AA127" i="4"/>
  <c r="AA131" i="4"/>
  <c r="AA132" i="4"/>
  <c r="AA134" i="4"/>
  <c r="AA136" i="4"/>
  <c r="AA137" i="4"/>
  <c r="AA145" i="4"/>
  <c r="Y13" i="4"/>
  <c r="Y20" i="4"/>
  <c r="Y21" i="4"/>
  <c r="Y59" i="4"/>
  <c r="Y81" i="4"/>
  <c r="W8" i="4"/>
  <c r="W9" i="4"/>
  <c r="W10" i="4"/>
  <c r="W13" i="4"/>
  <c r="W17" i="4"/>
  <c r="W18" i="4"/>
  <c r="W19" i="4"/>
  <c r="W20" i="4"/>
  <c r="W21" i="4"/>
  <c r="W22" i="4"/>
  <c r="W25" i="4"/>
  <c r="W44" i="4"/>
  <c r="W45" i="4"/>
  <c r="W46" i="4"/>
  <c r="W53" i="4"/>
  <c r="W59" i="4"/>
  <c r="W79" i="4"/>
  <c r="W80" i="4"/>
  <c r="W81" i="4"/>
  <c r="W88" i="4"/>
  <c r="W92" i="4"/>
  <c r="W105" i="4"/>
  <c r="W107" i="4"/>
  <c r="W5" i="4"/>
  <c r="U6" i="4"/>
  <c r="U8" i="4"/>
  <c r="U9" i="4"/>
  <c r="U10" i="4"/>
  <c r="U12" i="4"/>
  <c r="U13" i="4"/>
  <c r="U14" i="4"/>
  <c r="U15" i="4"/>
  <c r="U17" i="4"/>
  <c r="U18" i="4"/>
  <c r="U19" i="4"/>
  <c r="U20" i="4"/>
  <c r="U21" i="4"/>
  <c r="U22" i="4"/>
  <c r="U23" i="4"/>
  <c r="U25" i="4"/>
  <c r="U26" i="4"/>
  <c r="U27" i="4"/>
  <c r="U31" i="4"/>
  <c r="U32" i="4"/>
  <c r="U36" i="4"/>
  <c r="U37" i="4"/>
  <c r="U38" i="4"/>
  <c r="U42" i="4"/>
  <c r="U44" i="4"/>
  <c r="U45" i="4"/>
  <c r="U46" i="4"/>
  <c r="U47" i="4"/>
  <c r="U52" i="4"/>
  <c r="U56" i="4"/>
  <c r="U57" i="4"/>
  <c r="U58" i="4"/>
  <c r="U59" i="4"/>
  <c r="U60" i="4"/>
  <c r="U62" i="4"/>
  <c r="U63" i="4"/>
  <c r="U64" i="4"/>
  <c r="U65" i="4"/>
  <c r="U66" i="4"/>
  <c r="U68" i="4"/>
  <c r="U72" i="4"/>
  <c r="U73" i="4"/>
  <c r="U75" i="4"/>
  <c r="U76" i="4"/>
  <c r="U77" i="4"/>
  <c r="U78" i="4"/>
  <c r="U79" i="4"/>
  <c r="U80" i="4"/>
  <c r="U81" i="4"/>
  <c r="U82" i="4"/>
  <c r="U85" i="4"/>
  <c r="U86" i="4"/>
  <c r="U88" i="4"/>
  <c r="U89" i="4"/>
  <c r="U90" i="4"/>
  <c r="U92" i="4"/>
  <c r="U104" i="4"/>
  <c r="U105" i="4"/>
  <c r="U107" i="4"/>
  <c r="U108" i="4"/>
  <c r="U109" i="4"/>
  <c r="U114" i="4"/>
  <c r="U115" i="4"/>
  <c r="U119" i="4"/>
  <c r="U120" i="4"/>
  <c r="U121" i="4"/>
  <c r="U122" i="4"/>
  <c r="U123" i="4"/>
  <c r="U126" i="4"/>
  <c r="U128" i="4"/>
  <c r="U129" i="4"/>
  <c r="U130" i="4"/>
  <c r="U133" i="4"/>
  <c r="U135" i="4"/>
  <c r="U138" i="4"/>
  <c r="U139" i="4"/>
  <c r="U140" i="4"/>
  <c r="U141" i="4"/>
  <c r="U142" i="4"/>
  <c r="U143" i="4"/>
  <c r="U144" i="4"/>
  <c r="U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D5" i="4"/>
  <c r="B5" i="4"/>
  <c r="C91" i="23" l="1"/>
  <c r="C47" i="23"/>
  <c r="BC93" i="23"/>
  <c r="BC113" i="23"/>
  <c r="BC99" i="23"/>
  <c r="BC67" i="23"/>
  <c r="BC72" i="23"/>
  <c r="BC58" i="23"/>
  <c r="BC70" i="23"/>
  <c r="BC142" i="23"/>
  <c r="AM35" i="23"/>
  <c r="BC53" i="23"/>
  <c r="BC76" i="23"/>
  <c r="M95" i="23"/>
  <c r="Q95" i="23" s="1"/>
  <c r="AN75" i="23"/>
  <c r="AO75" i="23" s="1"/>
  <c r="C42" i="23"/>
  <c r="BC90" i="23"/>
  <c r="C38" i="23"/>
  <c r="BC75" i="23"/>
  <c r="BD75" i="23" s="1"/>
  <c r="AN95" i="23"/>
  <c r="AO95" i="23" s="1"/>
  <c r="BC103" i="23"/>
  <c r="BC134" i="23"/>
  <c r="BC79" i="23"/>
  <c r="BC101" i="23"/>
  <c r="BC130" i="23"/>
  <c r="C102" i="23"/>
  <c r="BC106" i="23"/>
  <c r="AN135" i="23"/>
  <c r="AO135" i="23" s="1"/>
  <c r="BC82" i="23"/>
  <c r="BC87" i="23"/>
  <c r="BC94" i="23"/>
  <c r="BC133" i="23"/>
  <c r="BC153" i="23"/>
  <c r="C114" i="23"/>
  <c r="BJ115" i="23"/>
  <c r="BC139" i="23"/>
  <c r="BC151" i="23"/>
  <c r="C37" i="23"/>
  <c r="BC45" i="23"/>
  <c r="BC69" i="23"/>
  <c r="BC81" i="23"/>
  <c r="BC96" i="23"/>
  <c r="BC98" i="23"/>
  <c r="C103" i="23"/>
  <c r="C110" i="23"/>
  <c r="BC126" i="23"/>
  <c r="C139" i="23"/>
  <c r="BC65" i="23"/>
  <c r="BC84" i="23"/>
  <c r="BC91" i="23"/>
  <c r="BC105" i="23"/>
  <c r="BC114" i="23"/>
  <c r="C127" i="23"/>
  <c r="C151" i="23"/>
  <c r="BC63" i="23"/>
  <c r="C78" i="23"/>
  <c r="BC129" i="23"/>
  <c r="BC146" i="23"/>
  <c r="BC46" i="23"/>
  <c r="C49" i="23"/>
  <c r="BC68" i="23"/>
  <c r="BC80" i="23"/>
  <c r="C138" i="23"/>
  <c r="BC149" i="23"/>
  <c r="BC42" i="23"/>
  <c r="BC59" i="23"/>
  <c r="BC73" i="23"/>
  <c r="C98" i="23"/>
  <c r="BC104" i="23"/>
  <c r="BC116" i="23"/>
  <c r="BC123" i="23"/>
  <c r="BC147" i="23"/>
  <c r="BC154" i="23"/>
  <c r="BC40" i="23"/>
  <c r="BC64" i="23"/>
  <c r="BC83" i="23"/>
  <c r="AM115" i="23"/>
  <c r="BC140" i="23"/>
  <c r="C67" i="23"/>
  <c r="BC71" i="23"/>
  <c r="BC88" i="23"/>
  <c r="BC100" i="23"/>
  <c r="BC136" i="23"/>
  <c r="BC152" i="23"/>
  <c r="M35" i="23"/>
  <c r="M36" i="23" s="1"/>
  <c r="BC52" i="23"/>
  <c r="BC54" i="23"/>
  <c r="BC55" i="23"/>
  <c r="BD55" i="23" s="1"/>
  <c r="BC61" i="23"/>
  <c r="BC97" i="23"/>
  <c r="BC132" i="23"/>
  <c r="BC137" i="23"/>
  <c r="BC141" i="23"/>
  <c r="BC148" i="23"/>
  <c r="BC150" i="23"/>
  <c r="BC48" i="23"/>
  <c r="BK95" i="23"/>
  <c r="BL95" i="23" s="1"/>
  <c r="BN95" i="23" s="1"/>
  <c r="BO95" i="23" s="1"/>
  <c r="BC112" i="23"/>
  <c r="BC115" i="23"/>
  <c r="BD115" i="23" s="1"/>
  <c r="BD116" i="23" s="1"/>
  <c r="BD117" i="23" s="1"/>
  <c r="BD118" i="23" s="1"/>
  <c r="BC121" i="23"/>
  <c r="AN35" i="23"/>
  <c r="AO35" i="23" s="1"/>
  <c r="BC36" i="23"/>
  <c r="BC44" i="23"/>
  <c r="BC57" i="23"/>
  <c r="BC66" i="23"/>
  <c r="BC108" i="23"/>
  <c r="BC110" i="23"/>
  <c r="BC119" i="23"/>
  <c r="BC128" i="23"/>
  <c r="BC144" i="23"/>
  <c r="AK35" i="23"/>
  <c r="BC62" i="23"/>
  <c r="BC78" i="23"/>
  <c r="BC38" i="23"/>
  <c r="AM75" i="23"/>
  <c r="BC102" i="23"/>
  <c r="BC35" i="23"/>
  <c r="BD35" i="23" s="1"/>
  <c r="C41" i="23"/>
  <c r="C43" i="23"/>
  <c r="BC49" i="23"/>
  <c r="BC60" i="23"/>
  <c r="BK75" i="23"/>
  <c r="BL75" i="23" s="1"/>
  <c r="BN75" i="23" s="1"/>
  <c r="BO75" i="23" s="1"/>
  <c r="BC85" i="23"/>
  <c r="C90" i="23"/>
  <c r="AK95" i="23"/>
  <c r="C107" i="23"/>
  <c r="BC122" i="23"/>
  <c r="BC131" i="23"/>
  <c r="AM135" i="23"/>
  <c r="BC138" i="23"/>
  <c r="BC47" i="23"/>
  <c r="C54" i="23"/>
  <c r="BC56" i="23"/>
  <c r="BD56" i="23" s="1"/>
  <c r="BD57" i="23" s="1"/>
  <c r="BD58" i="23" s="1"/>
  <c r="BC109" i="23"/>
  <c r="BC120" i="23"/>
  <c r="BK135" i="23"/>
  <c r="BL135" i="23" s="1"/>
  <c r="BN135" i="23" s="1"/>
  <c r="BO135" i="23" s="1"/>
  <c r="BC145" i="23"/>
  <c r="C150" i="23"/>
  <c r="AM55" i="23"/>
  <c r="BC37" i="23"/>
  <c r="BC41" i="23"/>
  <c r="BC43" i="23"/>
  <c r="C50" i="23"/>
  <c r="BC74" i="23"/>
  <c r="BC92" i="23"/>
  <c r="BC95" i="23"/>
  <c r="BD95" i="23" s="1"/>
  <c r="BC107" i="23"/>
  <c r="BC125" i="23"/>
  <c r="BC135" i="23"/>
  <c r="BD135" i="23" s="1"/>
  <c r="BC143" i="23"/>
  <c r="BJ55" i="23"/>
  <c r="BK55" i="23"/>
  <c r="BL55" i="23" s="1"/>
  <c r="BN55" i="23" s="1"/>
  <c r="BK35" i="23"/>
  <c r="BL35" i="23" s="1"/>
  <c r="BN35" i="23" s="1"/>
  <c r="Q35" i="23"/>
  <c r="A35" i="23"/>
  <c r="AA35" i="23" s="1"/>
  <c r="AB35" i="23" s="1"/>
  <c r="BD76" i="23"/>
  <c r="BD77" i="23" s="1"/>
  <c r="BD78" i="23" s="1"/>
  <c r="BD79" i="23" s="1"/>
  <c r="BD80" i="23" s="1"/>
  <c r="BD81" i="23" s="1"/>
  <c r="C71" i="23"/>
  <c r="M75" i="23"/>
  <c r="C83" i="23"/>
  <c r="A95" i="23"/>
  <c r="AA95" i="23" s="1"/>
  <c r="AB95" i="23" s="1"/>
  <c r="C119" i="23"/>
  <c r="C131" i="23"/>
  <c r="M135" i="23"/>
  <c r="C143" i="23"/>
  <c r="C66" i="23"/>
  <c r="C74" i="23"/>
  <c r="BJ35" i="23"/>
  <c r="C46" i="23"/>
  <c r="C58" i="23"/>
  <c r="C70" i="23"/>
  <c r="C82" i="23"/>
  <c r="C94" i="23"/>
  <c r="BJ95" i="23"/>
  <c r="M96" i="23"/>
  <c r="C106" i="23"/>
  <c r="C118" i="23"/>
  <c r="C130" i="23"/>
  <c r="C142" i="23"/>
  <c r="C154" i="23"/>
  <c r="C35" i="23"/>
  <c r="C45" i="23"/>
  <c r="C57" i="23"/>
  <c r="C69" i="23"/>
  <c r="C81" i="23"/>
  <c r="C93" i="23"/>
  <c r="C95" i="23"/>
  <c r="C105" i="23"/>
  <c r="C117" i="23"/>
  <c r="C129" i="23"/>
  <c r="C141" i="23"/>
  <c r="C153" i="23"/>
  <c r="C62" i="23"/>
  <c r="C59" i="23"/>
  <c r="C44" i="23"/>
  <c r="C56" i="23"/>
  <c r="C68" i="23"/>
  <c r="C80" i="23"/>
  <c r="C92" i="23"/>
  <c r="C104" i="23"/>
  <c r="C116" i="23"/>
  <c r="C128" i="23"/>
  <c r="C140" i="23"/>
  <c r="C152" i="23"/>
  <c r="C53" i="23"/>
  <c r="C55" i="23"/>
  <c r="C65" i="23"/>
  <c r="C77" i="23"/>
  <c r="C89" i="23"/>
  <c r="C101" i="23"/>
  <c r="C113" i="23"/>
  <c r="C115" i="23"/>
  <c r="BK115" i="23"/>
  <c r="BL115" i="23" s="1"/>
  <c r="BN115" i="23" s="1"/>
  <c r="C125" i="23"/>
  <c r="C137" i="23"/>
  <c r="C149" i="23"/>
  <c r="C40" i="23"/>
  <c r="C52" i="23"/>
  <c r="C64" i="23"/>
  <c r="C76" i="23"/>
  <c r="C88" i="23"/>
  <c r="C100" i="23"/>
  <c r="C112" i="23"/>
  <c r="C124" i="23"/>
  <c r="C136" i="23"/>
  <c r="C148" i="23"/>
  <c r="C126" i="23"/>
  <c r="C39" i="23"/>
  <c r="C51" i="23"/>
  <c r="M55" i="23"/>
  <c r="C63" i="23"/>
  <c r="C87" i="23"/>
  <c r="C99" i="23"/>
  <c r="C111" i="23"/>
  <c r="M115" i="23"/>
  <c r="C123" i="23"/>
  <c r="C147" i="23"/>
  <c r="BJ75" i="23"/>
  <c r="C86" i="23"/>
  <c r="C122" i="23"/>
  <c r="C134" i="23"/>
  <c r="BJ135" i="23"/>
  <c r="C146" i="23"/>
  <c r="C61" i="23"/>
  <c r="C73" i="23"/>
  <c r="C75" i="23"/>
  <c r="C85" i="23"/>
  <c r="C97" i="23"/>
  <c r="C109" i="23"/>
  <c r="C121" i="23"/>
  <c r="C133" i="23"/>
  <c r="C135" i="23"/>
  <c r="C145" i="23"/>
  <c r="C36" i="23"/>
  <c r="C60" i="23"/>
  <c r="C96" i="23"/>
  <c r="C120" i="23"/>
  <c r="BD59" i="23" l="1"/>
  <c r="BD60" i="23" s="1"/>
  <c r="BD61" i="23" s="1"/>
  <c r="BD62" i="23" s="1"/>
  <c r="BD63" i="23" s="1"/>
  <c r="BD64" i="23" s="1"/>
  <c r="BD65" i="23" s="1"/>
  <c r="BD66" i="23" s="1"/>
  <c r="BD67" i="23" s="1"/>
  <c r="BD68" i="23" s="1"/>
  <c r="BD69" i="23" s="1"/>
  <c r="BD70" i="23" s="1"/>
  <c r="BD71" i="23" s="1"/>
  <c r="BD72" i="23" s="1"/>
  <c r="BD73" i="23" s="1"/>
  <c r="BD74" i="23" s="1"/>
  <c r="BF55" i="23" s="1"/>
  <c r="BD36" i="23"/>
  <c r="BD37" i="23" s="1"/>
  <c r="BD38" i="23" s="1"/>
  <c r="BD39" i="23" s="1"/>
  <c r="BD40" i="23" s="1"/>
  <c r="BD41" i="23" s="1"/>
  <c r="BD42" i="23" s="1"/>
  <c r="BD43" i="23" s="1"/>
  <c r="BD44" i="23" s="1"/>
  <c r="BD45" i="23" s="1"/>
  <c r="BD46" i="23" s="1"/>
  <c r="BD47" i="23" s="1"/>
  <c r="BD48" i="23" s="1"/>
  <c r="BD49" i="23" s="1"/>
  <c r="BD50" i="23" s="1"/>
  <c r="BD51" i="23" s="1"/>
  <c r="BD52" i="23" s="1"/>
  <c r="BD53" i="23" s="1"/>
  <c r="BD54" i="23" s="1"/>
  <c r="BD82" i="23"/>
  <c r="BD83" i="23" s="1"/>
  <c r="BD84" i="23" s="1"/>
  <c r="BD85" i="23" s="1"/>
  <c r="BD86" i="23" s="1"/>
  <c r="BD87" i="23" s="1"/>
  <c r="BD88" i="23" s="1"/>
  <c r="BD96" i="23"/>
  <c r="BD97" i="23" s="1"/>
  <c r="BD98" i="23" s="1"/>
  <c r="BD99" i="23" s="1"/>
  <c r="BD100" i="23" s="1"/>
  <c r="BD101" i="23" s="1"/>
  <c r="BD102" i="23" s="1"/>
  <c r="BD103" i="23" s="1"/>
  <c r="BD104" i="23" s="1"/>
  <c r="BD105" i="23" s="1"/>
  <c r="BD106" i="23" s="1"/>
  <c r="BD107" i="23" s="1"/>
  <c r="BD108" i="23" s="1"/>
  <c r="BD109" i="23" s="1"/>
  <c r="BD110" i="23" s="1"/>
  <c r="BD111" i="23" s="1"/>
  <c r="BD112" i="23" s="1"/>
  <c r="BD113" i="23" s="1"/>
  <c r="BD114" i="23" s="1"/>
  <c r="BD136" i="23"/>
  <c r="BD137" i="23" s="1"/>
  <c r="BD138" i="23" s="1"/>
  <c r="BD139" i="23" s="1"/>
  <c r="BD140" i="23" s="1"/>
  <c r="BD141" i="23" s="1"/>
  <c r="BD142" i="23" s="1"/>
  <c r="BD143" i="23" s="1"/>
  <c r="BD144" i="23" s="1"/>
  <c r="BD145" i="23" s="1"/>
  <c r="BD146" i="23" s="1"/>
  <c r="BD147" i="23" s="1"/>
  <c r="BD148" i="23" s="1"/>
  <c r="BD149" i="23" s="1"/>
  <c r="BD150" i="23" s="1"/>
  <c r="BD151" i="23" s="1"/>
  <c r="BD152" i="23" s="1"/>
  <c r="BD153" i="23" s="1"/>
  <c r="BD154" i="23" s="1"/>
  <c r="BD119" i="23"/>
  <c r="BD120" i="23" s="1"/>
  <c r="BD121" i="23" s="1"/>
  <c r="BD122" i="23" s="1"/>
  <c r="BD123" i="23" s="1"/>
  <c r="BD124" i="23" s="1"/>
  <c r="BD125" i="23" s="1"/>
  <c r="BD126" i="23" s="1"/>
  <c r="BD127" i="23" s="1"/>
  <c r="BD128" i="23" s="1"/>
  <c r="BD129" i="23" s="1"/>
  <c r="BD130" i="23" s="1"/>
  <c r="BD131" i="23" s="1"/>
  <c r="BD132" i="23" s="1"/>
  <c r="BD133" i="23" s="1"/>
  <c r="BD134" i="23" s="1"/>
  <c r="BO115" i="23"/>
  <c r="Q36" i="23"/>
  <c r="M37" i="23"/>
  <c r="M136" i="23"/>
  <c r="A135" i="23"/>
  <c r="AA135" i="23" s="1"/>
  <c r="AB135" i="23" s="1"/>
  <c r="Q135" i="23"/>
  <c r="BO35" i="23"/>
  <c r="Q115" i="23"/>
  <c r="A115" i="23"/>
  <c r="AA115" i="23" s="1"/>
  <c r="AB115" i="23" s="1"/>
  <c r="M116" i="23"/>
  <c r="Q96" i="23"/>
  <c r="M97" i="23"/>
  <c r="BO55" i="23"/>
  <c r="M76" i="23"/>
  <c r="A75" i="23"/>
  <c r="AA75" i="23" s="1"/>
  <c r="AB75" i="23" s="1"/>
  <c r="Q75" i="23"/>
  <c r="Q55" i="23"/>
  <c r="M56" i="23"/>
  <c r="A55" i="23"/>
  <c r="AA55" i="23" s="1"/>
  <c r="AB55" i="23" s="1"/>
  <c r="BD89" i="23" l="1"/>
  <c r="BD90" i="23" s="1"/>
  <c r="BD91" i="23" s="1"/>
  <c r="BD92" i="23" s="1"/>
  <c r="BD93" i="23" s="1"/>
  <c r="BD94" i="23" s="1"/>
  <c r="BG55" i="23"/>
  <c r="BR55" i="23" s="1"/>
  <c r="BS55" i="23" s="1"/>
  <c r="BT55" i="23" s="1"/>
  <c r="BQ55" i="23"/>
  <c r="BF95" i="23"/>
  <c r="BG95" i="23" s="1"/>
  <c r="BR95" i="23" s="1"/>
  <c r="BS95" i="23" s="1"/>
  <c r="BT95" i="23" s="1"/>
  <c r="BF135" i="23"/>
  <c r="BF115" i="23"/>
  <c r="BG115" i="23" s="1"/>
  <c r="BR115" i="23" s="1"/>
  <c r="BS115" i="23" s="1"/>
  <c r="BT115" i="23" s="1"/>
  <c r="BF35" i="23"/>
  <c r="Q76" i="23"/>
  <c r="M77" i="23"/>
  <c r="BG135" i="23"/>
  <c r="BR135" i="23" s="1"/>
  <c r="BS135" i="23" s="1"/>
  <c r="BT135" i="23" s="1"/>
  <c r="BQ135" i="23"/>
  <c r="Q136" i="23"/>
  <c r="M137" i="23"/>
  <c r="M38" i="23"/>
  <c r="Q37" i="23"/>
  <c r="M98" i="23"/>
  <c r="Q97" i="23"/>
  <c r="Q56" i="23"/>
  <c r="M57" i="23"/>
  <c r="Q116" i="23"/>
  <c r="M117" i="23"/>
  <c r="BQ115" i="23"/>
  <c r="BF75" i="23" l="1"/>
  <c r="BQ95" i="23"/>
  <c r="BG35" i="23"/>
  <c r="BR35" i="23" s="1"/>
  <c r="BS35" i="23" s="1"/>
  <c r="BT35" i="23" s="1"/>
  <c r="BQ35" i="23"/>
  <c r="M39" i="23"/>
  <c r="Q38" i="23"/>
  <c r="Q117" i="23"/>
  <c r="M118" i="23"/>
  <c r="Q137" i="23"/>
  <c r="M138" i="23"/>
  <c r="M99" i="23"/>
  <c r="Q98" i="23"/>
  <c r="Q57" i="23"/>
  <c r="M58" i="23"/>
  <c r="Q77" i="23"/>
  <c r="M78" i="23"/>
  <c r="BG75" i="23" l="1"/>
  <c r="BR75" i="23" s="1"/>
  <c r="BS75" i="23" s="1"/>
  <c r="BT75" i="23" s="1"/>
  <c r="BQ75" i="23"/>
  <c r="M59" i="23"/>
  <c r="Q58" i="23"/>
  <c r="M100" i="23"/>
  <c r="Q99" i="23"/>
  <c r="Q118" i="23"/>
  <c r="M119" i="23"/>
  <c r="Q138" i="23"/>
  <c r="M139" i="23"/>
  <c r="Q78" i="23"/>
  <c r="M79" i="23"/>
  <c r="M40" i="23"/>
  <c r="Q39" i="23"/>
  <c r="Q79" i="23" l="1"/>
  <c r="M80" i="23"/>
  <c r="M120" i="23"/>
  <c r="Q119" i="23"/>
  <c r="Q100" i="23"/>
  <c r="M101" i="23"/>
  <c r="Q40" i="23"/>
  <c r="M41" i="23"/>
  <c r="Q139" i="23"/>
  <c r="M140" i="23"/>
  <c r="M60" i="23"/>
  <c r="Q59" i="23"/>
  <c r="Q41" i="23" l="1"/>
  <c r="M42" i="23"/>
  <c r="Q60" i="23"/>
  <c r="M61" i="23"/>
  <c r="Q120" i="23"/>
  <c r="M121" i="23"/>
  <c r="M81" i="23"/>
  <c r="Q80" i="23"/>
  <c r="Q140" i="23"/>
  <c r="M141" i="23"/>
  <c r="Q101" i="23"/>
  <c r="M102" i="23"/>
  <c r="M62" i="23" l="1"/>
  <c r="Q61" i="23"/>
  <c r="Q81" i="23"/>
  <c r="M82" i="23"/>
  <c r="Q102" i="23"/>
  <c r="M103" i="23"/>
  <c r="Q42" i="23"/>
  <c r="M43" i="23"/>
  <c r="Q141" i="23"/>
  <c r="M142" i="23"/>
  <c r="M122" i="23"/>
  <c r="Q121" i="23"/>
  <c r="M123" i="23" l="1"/>
  <c r="Q122" i="23"/>
  <c r="Q142" i="23"/>
  <c r="M143" i="23"/>
  <c r="Q43" i="23"/>
  <c r="M44" i="23"/>
  <c r="Q103" i="23"/>
  <c r="M104" i="23"/>
  <c r="Q82" i="23"/>
  <c r="M83" i="23"/>
  <c r="M63" i="23"/>
  <c r="Q62" i="23"/>
  <c r="M84" i="23" l="1"/>
  <c r="Q83" i="23"/>
  <c r="Q104" i="23"/>
  <c r="M105" i="23"/>
  <c r="M64" i="23"/>
  <c r="Q63" i="23"/>
  <c r="Q44" i="23"/>
  <c r="M45" i="23"/>
  <c r="M144" i="23"/>
  <c r="Q143" i="23"/>
  <c r="M124" i="23"/>
  <c r="Q123" i="23"/>
  <c r="Q144" i="23" l="1"/>
  <c r="M145" i="23"/>
  <c r="Q105" i="23"/>
  <c r="M106" i="23"/>
  <c r="Q124" i="23"/>
  <c r="M125" i="23"/>
  <c r="Q45" i="23"/>
  <c r="M46" i="23"/>
  <c r="Q64" i="23"/>
  <c r="M65" i="23"/>
  <c r="Q84" i="23"/>
  <c r="M85" i="23"/>
  <c r="Q125" i="23" l="1"/>
  <c r="M126" i="23"/>
  <c r="M86" i="23"/>
  <c r="Q85" i="23"/>
  <c r="Q65" i="23"/>
  <c r="M66" i="23"/>
  <c r="Q46" i="23"/>
  <c r="M47" i="23"/>
  <c r="M146" i="23"/>
  <c r="Q145" i="23"/>
  <c r="Q106" i="23"/>
  <c r="M107" i="23"/>
  <c r="M147" i="23" l="1"/>
  <c r="Q146" i="23"/>
  <c r="M48" i="23"/>
  <c r="Q47" i="23"/>
  <c r="M67" i="23"/>
  <c r="Q66" i="23"/>
  <c r="M87" i="23"/>
  <c r="Q86" i="23"/>
  <c r="Q107" i="23"/>
  <c r="M108" i="23"/>
  <c r="Q126" i="23"/>
  <c r="M127" i="23"/>
  <c r="Q127" i="23" l="1"/>
  <c r="M128" i="23"/>
  <c r="Q108" i="23"/>
  <c r="M109" i="23"/>
  <c r="Q48" i="23"/>
  <c r="M49" i="23"/>
  <c r="M88" i="23"/>
  <c r="Q87" i="23"/>
  <c r="Q67" i="23"/>
  <c r="M68" i="23"/>
  <c r="M148" i="23"/>
  <c r="Q147" i="23"/>
  <c r="M69" i="23" l="1"/>
  <c r="Q68" i="23"/>
  <c r="Q148" i="23"/>
  <c r="M149" i="23"/>
  <c r="M110" i="23"/>
  <c r="Q109" i="23"/>
  <c r="M129" i="23"/>
  <c r="Q128" i="23"/>
  <c r="Q88" i="23"/>
  <c r="M89" i="23"/>
  <c r="M50" i="23"/>
  <c r="Q49" i="23"/>
  <c r="M51" i="23" l="1"/>
  <c r="Q50" i="23"/>
  <c r="Q149" i="23"/>
  <c r="M150" i="23"/>
  <c r="Q89" i="23"/>
  <c r="M90" i="23"/>
  <c r="Q129" i="23"/>
  <c r="M130" i="23"/>
  <c r="M111" i="23"/>
  <c r="Q110" i="23"/>
  <c r="Q69" i="23"/>
  <c r="M70" i="23"/>
  <c r="Q70" i="23" l="1"/>
  <c r="M71" i="23"/>
  <c r="Q130" i="23"/>
  <c r="M131" i="23"/>
  <c r="Q90" i="23"/>
  <c r="M91" i="23"/>
  <c r="Q150" i="23"/>
  <c r="M151" i="23"/>
  <c r="M112" i="23"/>
  <c r="Q111" i="23"/>
  <c r="M52" i="23"/>
  <c r="Q51" i="23"/>
  <c r="Q52" i="23" l="1"/>
  <c r="M53" i="23"/>
  <c r="Q112" i="23"/>
  <c r="M113" i="23"/>
  <c r="Q131" i="23"/>
  <c r="M132" i="23"/>
  <c r="Q151" i="23"/>
  <c r="M152" i="23"/>
  <c r="Q71" i="23"/>
  <c r="M72" i="23"/>
  <c r="Q91" i="23"/>
  <c r="M92" i="23"/>
  <c r="Q92" i="23" l="1"/>
  <c r="M93" i="23"/>
  <c r="Q72" i="23"/>
  <c r="M73" i="23"/>
  <c r="Q113" i="23"/>
  <c r="M114" i="23"/>
  <c r="Q114" i="23" s="1"/>
  <c r="Q132" i="23"/>
  <c r="M133" i="23"/>
  <c r="Q53" i="23"/>
  <c r="M54" i="23"/>
  <c r="Q54" i="23" s="1"/>
  <c r="Q152" i="23"/>
  <c r="M153" i="23"/>
  <c r="M74" i="23" l="1"/>
  <c r="Q74" i="23" s="1"/>
  <c r="Q73" i="23"/>
  <c r="Q153" i="23"/>
  <c r="M154" i="23"/>
  <c r="Q154" i="23" s="1"/>
  <c r="Q93" i="23"/>
  <c r="M94" i="23"/>
  <c r="Q94" i="23" s="1"/>
  <c r="M134" i="23"/>
  <c r="Q134" i="23" s="1"/>
  <c r="Q133" i="23"/>
  <c r="B3" i="16" l="1"/>
  <c r="D60" i="18"/>
  <c r="C58" i="18"/>
  <c r="C59" i="18"/>
  <c r="J4" i="16" l="1"/>
  <c r="K4" i="16"/>
  <c r="J5" i="16"/>
  <c r="K5" i="16"/>
  <c r="J6" i="16"/>
  <c r="K6" i="16"/>
  <c r="J7" i="16"/>
  <c r="K7" i="16"/>
  <c r="J8" i="16"/>
  <c r="K8" i="16"/>
  <c r="J9" i="16"/>
  <c r="K9" i="16"/>
  <c r="J10" i="16"/>
  <c r="K10" i="16"/>
  <c r="J11" i="16"/>
  <c r="K11" i="16"/>
  <c r="J12" i="16"/>
  <c r="K12" i="16"/>
  <c r="J13" i="16"/>
  <c r="K13" i="16"/>
  <c r="K3" i="16"/>
  <c r="J3" i="16"/>
  <c r="I4" i="16"/>
  <c r="I5" i="16"/>
  <c r="I6" i="16"/>
  <c r="I7" i="16"/>
  <c r="I8" i="16"/>
  <c r="I9" i="16"/>
  <c r="I10" i="16"/>
  <c r="I11" i="16"/>
  <c r="I12" i="16"/>
  <c r="I13" i="16"/>
  <c r="I3" i="16"/>
  <c r="H4" i="16"/>
  <c r="H5" i="16"/>
  <c r="H6" i="16"/>
  <c r="H7" i="16"/>
  <c r="H8" i="16"/>
  <c r="H9" i="16"/>
  <c r="H10" i="16"/>
  <c r="H11" i="16"/>
  <c r="H12" i="16"/>
  <c r="H13" i="16"/>
  <c r="H3" i="16"/>
  <c r="O30" i="18" l="1"/>
  <c r="N30" i="18"/>
  <c r="M30" i="18"/>
  <c r="L30" i="18"/>
  <c r="K30" i="18"/>
  <c r="J30" i="18"/>
  <c r="I30" i="18"/>
  <c r="H30" i="18"/>
  <c r="G30" i="18"/>
  <c r="F30" i="18"/>
  <c r="D30" i="18"/>
  <c r="C30" i="18"/>
  <c r="C57" i="18" s="1"/>
  <c r="E98" i="16"/>
  <c r="C31" i="18" l="1"/>
  <c r="K31" i="18"/>
  <c r="M31" i="18"/>
  <c r="G31" i="18"/>
  <c r="N31" i="18"/>
  <c r="O31" i="18"/>
  <c r="L31" i="18"/>
  <c r="D31" i="18"/>
  <c r="F31" i="18"/>
  <c r="H31" i="18"/>
  <c r="E30" i="18"/>
  <c r="I31" i="18"/>
  <c r="J31" i="18"/>
  <c r="E31" i="18" l="1"/>
  <c r="D4" i="16"/>
  <c r="E4" i="16"/>
  <c r="D5" i="16"/>
  <c r="E5" i="16"/>
  <c r="D6" i="16"/>
  <c r="E6" i="16"/>
  <c r="D7" i="16"/>
  <c r="E7" i="16"/>
  <c r="D8" i="16"/>
  <c r="E8" i="16"/>
  <c r="D9" i="16"/>
  <c r="E9" i="16"/>
  <c r="D10" i="16"/>
  <c r="E10" i="16"/>
  <c r="D11" i="16"/>
  <c r="E11" i="16"/>
  <c r="D12" i="16"/>
  <c r="E12" i="16"/>
  <c r="D13" i="16"/>
  <c r="E13" i="16"/>
  <c r="D14" i="16"/>
  <c r="E14" i="16"/>
  <c r="D15" i="16"/>
  <c r="E15" i="16"/>
  <c r="D16" i="16"/>
  <c r="E16" i="16"/>
  <c r="D17" i="16"/>
  <c r="E17" i="16"/>
  <c r="D18" i="16"/>
  <c r="E18" i="16"/>
  <c r="D19" i="16"/>
  <c r="E19" i="16"/>
  <c r="D20" i="16"/>
  <c r="E20" i="16"/>
  <c r="D21" i="16"/>
  <c r="E21" i="16"/>
  <c r="D22" i="16"/>
  <c r="E22" i="16"/>
  <c r="D23" i="16"/>
  <c r="E23" i="16"/>
  <c r="D24" i="16"/>
  <c r="E24" i="16"/>
  <c r="D25" i="16"/>
  <c r="E25" i="16"/>
  <c r="D26" i="16"/>
  <c r="E26" i="16"/>
  <c r="D27" i="16"/>
  <c r="E27" i="16"/>
  <c r="D28" i="16"/>
  <c r="E28" i="16"/>
  <c r="D29" i="16"/>
  <c r="E29" i="16"/>
  <c r="D30" i="16"/>
  <c r="E30" i="16"/>
  <c r="D31" i="16"/>
  <c r="E31" i="16"/>
  <c r="D32" i="16"/>
  <c r="E32" i="16"/>
  <c r="D33" i="16"/>
  <c r="E33" i="16"/>
  <c r="D34" i="16"/>
  <c r="E34" i="16"/>
  <c r="D35" i="16"/>
  <c r="E35" i="16"/>
  <c r="D36" i="16"/>
  <c r="E36" i="16"/>
  <c r="D37" i="16"/>
  <c r="E37" i="16"/>
  <c r="D38" i="16"/>
  <c r="E38" i="16"/>
  <c r="D39" i="16"/>
  <c r="E39" i="16"/>
  <c r="D40" i="16"/>
  <c r="E40" i="16"/>
  <c r="D41" i="16"/>
  <c r="E41" i="16"/>
  <c r="D42" i="16"/>
  <c r="E42" i="16"/>
  <c r="D43" i="16"/>
  <c r="E43" i="16"/>
  <c r="D44" i="16"/>
  <c r="E44" i="16"/>
  <c r="D45" i="16"/>
  <c r="E45" i="16"/>
  <c r="D46" i="16"/>
  <c r="E46" i="16"/>
  <c r="D47" i="16"/>
  <c r="E47" i="16"/>
  <c r="D48" i="16"/>
  <c r="E48" i="16"/>
  <c r="D49" i="16"/>
  <c r="E49" i="16"/>
  <c r="D50" i="16"/>
  <c r="E50" i="16"/>
  <c r="D51" i="16"/>
  <c r="E51" i="16"/>
  <c r="D52" i="16"/>
  <c r="E52" i="16"/>
  <c r="D53" i="16"/>
  <c r="E53" i="16"/>
  <c r="D54" i="16"/>
  <c r="E54" i="16"/>
  <c r="D55" i="16"/>
  <c r="E55" i="16"/>
  <c r="D56" i="16"/>
  <c r="E56" i="16"/>
  <c r="D57" i="16"/>
  <c r="E57" i="16"/>
  <c r="D58" i="16"/>
  <c r="E58" i="16"/>
  <c r="D59" i="16"/>
  <c r="E59" i="16"/>
  <c r="D60" i="16"/>
  <c r="E60" i="16"/>
  <c r="D61" i="16"/>
  <c r="E61" i="16"/>
  <c r="D62" i="16"/>
  <c r="E62" i="16"/>
  <c r="D63" i="16"/>
  <c r="E63" i="16"/>
  <c r="D64" i="16"/>
  <c r="E64" i="16"/>
  <c r="D65" i="16"/>
  <c r="E65" i="16"/>
  <c r="D66" i="16"/>
  <c r="E66" i="16"/>
  <c r="D67" i="16"/>
  <c r="E67" i="16"/>
  <c r="D68" i="16"/>
  <c r="E68" i="16"/>
  <c r="D69" i="16"/>
  <c r="E69" i="16"/>
  <c r="D70" i="16"/>
  <c r="E70" i="16"/>
  <c r="D71" i="16"/>
  <c r="E71" i="16"/>
  <c r="D72" i="16"/>
  <c r="E72" i="16"/>
  <c r="D73" i="16"/>
  <c r="E73" i="16"/>
  <c r="D74" i="16"/>
  <c r="E74" i="16"/>
  <c r="D75" i="16"/>
  <c r="E75" i="16"/>
  <c r="D76" i="16"/>
  <c r="E76" i="16"/>
  <c r="D77" i="16"/>
  <c r="E77" i="16"/>
  <c r="D78" i="16"/>
  <c r="E78" i="16"/>
  <c r="D79" i="16"/>
  <c r="E79" i="16"/>
  <c r="D80" i="16"/>
  <c r="E80" i="16"/>
  <c r="D81" i="16"/>
  <c r="E81" i="16"/>
  <c r="D82" i="16"/>
  <c r="E82" i="16"/>
  <c r="D83" i="16"/>
  <c r="E83" i="16"/>
  <c r="D84" i="16"/>
  <c r="E84" i="16"/>
  <c r="D85" i="16"/>
  <c r="E85" i="16"/>
  <c r="D86" i="16"/>
  <c r="E86" i="16"/>
  <c r="D87" i="16"/>
  <c r="E87" i="16"/>
  <c r="D88" i="16"/>
  <c r="E88" i="16"/>
  <c r="D89" i="16"/>
  <c r="E89" i="16"/>
  <c r="D90" i="16"/>
  <c r="E90" i="16"/>
  <c r="D91" i="16"/>
  <c r="E91" i="16"/>
  <c r="D92" i="16"/>
  <c r="E92" i="16"/>
  <c r="D93" i="16"/>
  <c r="E93" i="16"/>
  <c r="D94" i="16"/>
  <c r="E94" i="16"/>
  <c r="D95" i="16"/>
  <c r="E95" i="16"/>
  <c r="D96" i="16"/>
  <c r="E96" i="16"/>
  <c r="D97" i="16"/>
  <c r="E97" i="16"/>
  <c r="D98" i="16"/>
  <c r="D99" i="16"/>
  <c r="E99" i="16"/>
  <c r="D100" i="16"/>
  <c r="E100" i="16"/>
  <c r="D101" i="16"/>
  <c r="E101" i="16"/>
  <c r="D102" i="16"/>
  <c r="E102" i="16"/>
  <c r="D103" i="16"/>
  <c r="E103" i="16"/>
  <c r="D104" i="16"/>
  <c r="E104" i="16"/>
  <c r="D105" i="16"/>
  <c r="E105" i="16"/>
  <c r="D106" i="16"/>
  <c r="E106" i="16"/>
  <c r="D107" i="16"/>
  <c r="E107" i="16"/>
  <c r="D108" i="16"/>
  <c r="E108" i="16"/>
  <c r="D109" i="16"/>
  <c r="E109" i="16"/>
  <c r="D110" i="16"/>
  <c r="E110" i="16"/>
  <c r="D111" i="16"/>
  <c r="E111" i="16"/>
  <c r="D112" i="16"/>
  <c r="E112" i="16"/>
  <c r="D113" i="16"/>
  <c r="E113" i="16"/>
  <c r="D114" i="16"/>
  <c r="E114" i="16"/>
  <c r="D115" i="16"/>
  <c r="E115" i="16"/>
  <c r="D116" i="16"/>
  <c r="E116" i="16"/>
  <c r="D117" i="16"/>
  <c r="E117" i="16"/>
  <c r="D118" i="16"/>
  <c r="E118" i="16"/>
  <c r="D119" i="16"/>
  <c r="E119" i="16"/>
  <c r="D120" i="16"/>
  <c r="E120" i="16"/>
  <c r="D121" i="16"/>
  <c r="E121" i="16"/>
  <c r="D122" i="16"/>
  <c r="E122" i="16"/>
  <c r="D123" i="16"/>
  <c r="E123" i="16"/>
  <c r="D124" i="16"/>
  <c r="E124" i="16"/>
  <c r="D125" i="16"/>
  <c r="E125" i="16"/>
  <c r="D126" i="16"/>
  <c r="E126" i="16"/>
  <c r="D127" i="16"/>
  <c r="E127" i="16"/>
  <c r="D128" i="16"/>
  <c r="E128" i="16"/>
  <c r="D129" i="16"/>
  <c r="E129" i="16"/>
  <c r="D130" i="16"/>
  <c r="E130" i="16"/>
  <c r="D131" i="16"/>
  <c r="E131" i="16"/>
  <c r="D132" i="16"/>
  <c r="E132" i="16"/>
  <c r="D133" i="16"/>
  <c r="E133" i="16"/>
  <c r="D134" i="16"/>
  <c r="E134" i="16"/>
  <c r="D135" i="16"/>
  <c r="E135" i="16"/>
  <c r="D136" i="16"/>
  <c r="E136" i="16"/>
  <c r="D137" i="16"/>
  <c r="E137" i="16"/>
  <c r="D138" i="16"/>
  <c r="E138" i="16"/>
  <c r="D139" i="16"/>
  <c r="E139" i="16"/>
  <c r="D140" i="16"/>
  <c r="E140" i="16"/>
  <c r="D141" i="16"/>
  <c r="E141" i="16"/>
  <c r="D142" i="16"/>
  <c r="E142" i="16"/>
  <c r="D143" i="16"/>
  <c r="E143" i="16"/>
  <c r="D144" i="16"/>
  <c r="E144" i="16"/>
  <c r="D145" i="16"/>
  <c r="E145" i="16"/>
  <c r="D146" i="16"/>
  <c r="E146" i="16"/>
  <c r="D147" i="16"/>
  <c r="E147" i="16"/>
  <c r="D148" i="16"/>
  <c r="E148" i="16"/>
  <c r="D149" i="16"/>
  <c r="E149" i="16"/>
  <c r="D150" i="16"/>
  <c r="E150" i="16"/>
  <c r="D151" i="16"/>
  <c r="E151" i="16"/>
  <c r="D152" i="16"/>
  <c r="E152" i="16"/>
  <c r="D153" i="16"/>
  <c r="E153" i="16"/>
  <c r="D154" i="16"/>
  <c r="E154" i="16"/>
  <c r="D155" i="16"/>
  <c r="E155" i="16"/>
  <c r="D156" i="16"/>
  <c r="E156" i="16"/>
  <c r="D157" i="16"/>
  <c r="E157" i="16"/>
  <c r="D158" i="16"/>
  <c r="E158" i="16"/>
  <c r="D159" i="16"/>
  <c r="E159" i="16"/>
  <c r="D160" i="16"/>
  <c r="E160" i="16"/>
  <c r="D161" i="16"/>
  <c r="E161" i="16"/>
  <c r="D162" i="16"/>
  <c r="E162" i="16"/>
  <c r="D163" i="16"/>
  <c r="E163" i="16"/>
  <c r="D164" i="16"/>
  <c r="E164" i="16"/>
  <c r="D165" i="16"/>
  <c r="E165" i="16"/>
  <c r="D166" i="16"/>
  <c r="E166" i="16"/>
  <c r="D167" i="16"/>
  <c r="E167" i="16"/>
  <c r="D168" i="16"/>
  <c r="E168" i="16"/>
  <c r="D169" i="16"/>
  <c r="E169" i="16"/>
  <c r="D170" i="16"/>
  <c r="E170" i="16"/>
  <c r="D171" i="16"/>
  <c r="E171" i="16"/>
  <c r="D172" i="16"/>
  <c r="E172" i="16"/>
  <c r="D173" i="16"/>
  <c r="E173" i="16"/>
  <c r="D174" i="16"/>
  <c r="E174" i="16"/>
  <c r="D175" i="16"/>
  <c r="E175" i="16"/>
  <c r="D176" i="16"/>
  <c r="E176" i="16"/>
  <c r="D177" i="16"/>
  <c r="E177" i="16"/>
  <c r="D178" i="16"/>
  <c r="E178" i="16"/>
  <c r="D179" i="16"/>
  <c r="E179" i="16"/>
  <c r="D180" i="16"/>
  <c r="E180" i="16"/>
  <c r="D181" i="16"/>
  <c r="E181" i="16"/>
  <c r="D182" i="16"/>
  <c r="E182" i="16"/>
  <c r="D183" i="16"/>
  <c r="E183" i="16"/>
  <c r="D184" i="16"/>
  <c r="E184" i="16"/>
  <c r="D185" i="16"/>
  <c r="E185" i="16"/>
  <c r="E3" i="16"/>
  <c r="D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H25" i="18" l="1"/>
  <c r="I24" i="18"/>
  <c r="I26" i="18" s="1"/>
  <c r="D24" i="18"/>
  <c r="L23" i="18"/>
  <c r="J23" i="18"/>
  <c r="L24" i="18"/>
  <c r="K23" i="18"/>
  <c r="H23" i="18"/>
  <c r="F24" i="18"/>
  <c r="L25" i="18"/>
  <c r="K25" i="18"/>
  <c r="E23" i="18"/>
  <c r="J25" i="18"/>
  <c r="F23" i="18"/>
  <c r="F25" i="18"/>
  <c r="D23" i="18"/>
  <c r="E24" i="18"/>
  <c r="O24" i="18" s="1"/>
  <c r="E25" i="18"/>
  <c r="D25" i="18"/>
  <c r="M24" i="18"/>
  <c r="M26" i="18" s="1"/>
  <c r="K4" i="18"/>
  <c r="L4" i="18"/>
  <c r="M4" i="18"/>
  <c r="K5" i="18"/>
  <c r="L5" i="18"/>
  <c r="M5" i="18"/>
  <c r="K6" i="18"/>
  <c r="L6" i="18"/>
  <c r="M6" i="18"/>
  <c r="K7" i="18"/>
  <c r="L7" i="18"/>
  <c r="M7" i="18"/>
  <c r="K8" i="18"/>
  <c r="L8" i="18"/>
  <c r="M8" i="18"/>
  <c r="K9" i="18"/>
  <c r="L9" i="18"/>
  <c r="M9" i="18"/>
  <c r="K10" i="18"/>
  <c r="L10" i="18"/>
  <c r="M10" i="18"/>
  <c r="K11" i="18"/>
  <c r="L11" i="18"/>
  <c r="M11" i="18"/>
  <c r="K12" i="18"/>
  <c r="L12" i="18"/>
  <c r="M12" i="18"/>
  <c r="K13" i="18"/>
  <c r="L13" i="18"/>
  <c r="M13" i="18"/>
  <c r="K14" i="18"/>
  <c r="L14" i="18"/>
  <c r="M14" i="18"/>
  <c r="K15" i="18"/>
  <c r="L15" i="18"/>
  <c r="M15" i="18"/>
  <c r="K16" i="18"/>
  <c r="L16" i="18"/>
  <c r="M16" i="18"/>
  <c r="K17" i="18"/>
  <c r="L17" i="18"/>
  <c r="M17" i="18"/>
  <c r="K18" i="18"/>
  <c r="L18" i="18"/>
  <c r="M18" i="18"/>
  <c r="M3" i="18"/>
  <c r="L3" i="18"/>
  <c r="K3" i="18"/>
  <c r="H4" i="18"/>
  <c r="I4" i="18"/>
  <c r="J4" i="18"/>
  <c r="H5" i="18"/>
  <c r="I5" i="18"/>
  <c r="J5" i="18"/>
  <c r="H6" i="18"/>
  <c r="I6" i="18"/>
  <c r="J6" i="18"/>
  <c r="H7" i="18"/>
  <c r="I7" i="18"/>
  <c r="J7" i="18"/>
  <c r="H8" i="18"/>
  <c r="I8" i="18"/>
  <c r="J8" i="18"/>
  <c r="H9" i="18"/>
  <c r="I9" i="18"/>
  <c r="J9" i="18"/>
  <c r="H10" i="18"/>
  <c r="I10" i="18"/>
  <c r="J10" i="18"/>
  <c r="H11" i="18"/>
  <c r="I11" i="18"/>
  <c r="J11" i="18"/>
  <c r="H12" i="18"/>
  <c r="I12" i="18"/>
  <c r="J12" i="18"/>
  <c r="H13" i="18"/>
  <c r="I13" i="18"/>
  <c r="J13" i="18"/>
  <c r="H14" i="18"/>
  <c r="I14" i="18"/>
  <c r="J14" i="18"/>
  <c r="H15" i="18"/>
  <c r="I15" i="18"/>
  <c r="J15" i="18"/>
  <c r="H16" i="18"/>
  <c r="I16" i="18"/>
  <c r="J16" i="18"/>
  <c r="H17" i="18"/>
  <c r="I17" i="18"/>
  <c r="J17" i="18"/>
  <c r="H18" i="18"/>
  <c r="I18" i="18"/>
  <c r="J18" i="18"/>
  <c r="J3" i="18"/>
  <c r="I3" i="18"/>
  <c r="H3" i="18"/>
  <c r="D4" i="18"/>
  <c r="E4" i="18"/>
  <c r="F4" i="18"/>
  <c r="D5" i="18"/>
  <c r="E5" i="18"/>
  <c r="F5" i="18"/>
  <c r="D6" i="18"/>
  <c r="E6" i="18"/>
  <c r="F6" i="18"/>
  <c r="D7" i="18"/>
  <c r="E7" i="18"/>
  <c r="F7" i="18"/>
  <c r="D8" i="18"/>
  <c r="E8" i="18"/>
  <c r="F8" i="18"/>
  <c r="D9" i="18"/>
  <c r="E9" i="18"/>
  <c r="F9" i="18"/>
  <c r="D10" i="18"/>
  <c r="E10" i="18"/>
  <c r="F10" i="18"/>
  <c r="D11" i="18"/>
  <c r="E11" i="18"/>
  <c r="F11" i="18"/>
  <c r="D12" i="18"/>
  <c r="E12" i="18"/>
  <c r="F12" i="18"/>
  <c r="D13" i="18"/>
  <c r="E13" i="18"/>
  <c r="F13" i="18"/>
  <c r="D14" i="18"/>
  <c r="E14" i="18"/>
  <c r="F14" i="18"/>
  <c r="D15" i="18"/>
  <c r="E15" i="18"/>
  <c r="F15" i="18"/>
  <c r="D16" i="18"/>
  <c r="E16" i="18"/>
  <c r="F16" i="18"/>
  <c r="D17" i="18"/>
  <c r="E17" i="18"/>
  <c r="F17" i="18"/>
  <c r="D18" i="18"/>
  <c r="E18" i="18"/>
  <c r="F18" i="18"/>
  <c r="F3" i="18"/>
  <c r="E3" i="18"/>
  <c r="D3" i="18"/>
  <c r="C4" i="18"/>
  <c r="C42" i="18" s="1"/>
  <c r="C5" i="18"/>
  <c r="C43" i="18" s="1"/>
  <c r="C6" i="18"/>
  <c r="C44" i="18" s="1"/>
  <c r="C7" i="18"/>
  <c r="C45" i="18" s="1"/>
  <c r="C8" i="18"/>
  <c r="C46" i="18" s="1"/>
  <c r="C9" i="18"/>
  <c r="C47" i="18" s="1"/>
  <c r="C10" i="18"/>
  <c r="C48" i="18" s="1"/>
  <c r="C11" i="18"/>
  <c r="C49" i="18" s="1"/>
  <c r="C12" i="18"/>
  <c r="C50" i="18" s="1"/>
  <c r="C13" i="18"/>
  <c r="C51" i="18" s="1"/>
  <c r="C14" i="18"/>
  <c r="C52" i="18" s="1"/>
  <c r="C15" i="18"/>
  <c r="C53" i="18" s="1"/>
  <c r="C16" i="18"/>
  <c r="C54" i="18" s="1"/>
  <c r="C17" i="18"/>
  <c r="C55" i="18" s="1"/>
  <c r="C18" i="18"/>
  <c r="C56" i="18" s="1"/>
  <c r="C3" i="18"/>
  <c r="C40" i="18" s="1"/>
  <c r="Q51" i="2"/>
  <c r="Q50" i="2"/>
  <c r="Q49" i="2"/>
  <c r="Q46" i="2"/>
  <c r="Q45" i="2"/>
  <c r="Q44" i="2"/>
  <c r="Q41" i="2"/>
  <c r="Q40" i="2"/>
  <c r="Q39" i="2"/>
  <c r="Q36" i="2"/>
  <c r="Q35" i="2"/>
  <c r="Q34" i="2"/>
  <c r="Q31" i="2"/>
  <c r="Q30" i="2"/>
  <c r="Q29" i="2"/>
  <c r="Q26" i="2"/>
  <c r="Q25" i="2"/>
  <c r="Q24" i="2"/>
  <c r="Q21" i="2"/>
  <c r="Q20" i="2"/>
  <c r="Q19" i="2"/>
  <c r="Q16" i="2"/>
  <c r="Q15" i="2"/>
  <c r="Q14" i="2"/>
  <c r="S2" i="2"/>
  <c r="G25" i="18" l="1"/>
  <c r="H26" i="18"/>
  <c r="K26" i="18"/>
  <c r="O25" i="18"/>
  <c r="N25" i="18"/>
  <c r="C26" i="18"/>
  <c r="C41" i="18"/>
  <c r="C60" i="18" s="1"/>
  <c r="G24" i="18"/>
  <c r="D26" i="18"/>
  <c r="G23" i="18"/>
  <c r="J26" i="18"/>
  <c r="L26" i="18"/>
  <c r="F26" i="18"/>
  <c r="N23" i="18"/>
  <c r="E26" i="18"/>
  <c r="O23" i="18"/>
  <c r="G4" i="18"/>
  <c r="G8" i="18"/>
  <c r="G11" i="18"/>
  <c r="G16" i="18"/>
  <c r="G5" i="18"/>
  <c r="G9" i="18"/>
  <c r="H19" i="18"/>
  <c r="G12" i="18"/>
  <c r="G14" i="18"/>
  <c r="G15" i="18"/>
  <c r="G7" i="18"/>
  <c r="G18" i="18"/>
  <c r="I19" i="18"/>
  <c r="G6" i="18"/>
  <c r="J19" i="18"/>
  <c r="G17" i="18"/>
  <c r="G13" i="18"/>
  <c r="D19" i="18"/>
  <c r="C34" i="18" s="1"/>
  <c r="K19" i="18"/>
  <c r="E19" i="18"/>
  <c r="C35" i="18" s="1"/>
  <c r="L19" i="18"/>
  <c r="F19" i="18"/>
  <c r="C36" i="18" s="1"/>
  <c r="M19" i="18"/>
  <c r="G10" i="18"/>
  <c r="G3" i="18"/>
  <c r="C19" i="18"/>
  <c r="O3" i="2"/>
  <c r="O4" i="2"/>
  <c r="O5" i="2"/>
  <c r="O6" i="2"/>
  <c r="O2" i="2"/>
  <c r="C33" i="18" l="1"/>
  <c r="G26" i="18"/>
  <c r="O26" i="18"/>
  <c r="N26" i="18"/>
  <c r="C37" i="18"/>
  <c r="G19" i="18"/>
  <c r="AC21" i="2"/>
  <c r="D37" i="18" l="1"/>
  <c r="D36" i="18"/>
  <c r="D33" i="18"/>
  <c r="D34" i="18"/>
  <c r="D35" i="18"/>
  <c r="S5" i="2"/>
  <c r="S6" i="2"/>
  <c r="S3" i="2"/>
  <c r="S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4" authorId="0" shapeId="0" xr:uid="{8BE96BAE-3314-44D0-95E2-49678E7057D2}">
      <text>
        <r>
          <rPr>
            <sz val="9"/>
            <color indexed="81"/>
            <rFont val="Tahoma"/>
            <family val="2"/>
          </rPr>
          <t xml:space="preserve">Modifica la probabilidad del riesgo, es decir que gestiona una o varias causas del riesgo.
</t>
        </r>
      </text>
    </comment>
    <comment ref="BN4" authorId="0" shapeId="0" xr:uid="{BACFD59E-A8F1-4C7F-A07D-54CF7D2C8C4B}">
      <text>
        <r>
          <rPr>
            <sz val="9"/>
            <color indexed="81"/>
            <rFont val="Tahoma"/>
            <family val="2"/>
          </rPr>
          <t xml:space="preserve">Medida o acción que modifica la impacto del riesgo, es decir que gestiona una o varias consecuencias del riesgo.
</t>
        </r>
      </text>
    </comment>
    <comment ref="BQ4" authorId="1" shapeId="0" xr:uid="{219FBE07-E117-47BE-9BA4-96A25F966D3B}">
      <text>
        <r>
          <rPr>
            <b/>
            <sz val="9"/>
            <color indexed="81"/>
            <rFont val="Tahoma"/>
            <family val="2"/>
          </rPr>
          <t>Campo automático.</t>
        </r>
        <r>
          <rPr>
            <sz val="9"/>
            <color indexed="81"/>
            <rFont val="Tahoma"/>
            <family val="2"/>
          </rPr>
          <t xml:space="preserve">
</t>
        </r>
      </text>
    </comment>
    <comment ref="BR4" authorId="1" shapeId="0" xr:uid="{E05CE86A-CA3B-465B-8CB0-7B4FFDEA3A54}">
      <text>
        <r>
          <rPr>
            <b/>
            <sz val="9"/>
            <color indexed="81"/>
            <rFont val="Tahoma"/>
            <family val="2"/>
          </rPr>
          <t>Campo automático.</t>
        </r>
        <r>
          <rPr>
            <sz val="9"/>
            <color indexed="81"/>
            <rFont val="Tahoma"/>
            <family val="2"/>
          </rPr>
          <t xml:space="preserve">
</t>
        </r>
      </text>
    </comment>
    <comment ref="BS4" authorId="1" shapeId="0" xr:uid="{B21685B9-A10E-4E52-80A2-EC88AB499641}">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T3" authorId="0" shapeId="0" xr:uid="{7A042BD2-A665-4083-A27B-80CEF0428649}">
      <text>
        <r>
          <rPr>
            <b/>
            <sz val="9"/>
            <color indexed="81"/>
            <rFont val="Tahoma"/>
            <family val="2"/>
          </rPr>
          <t>De la lista desplegable en cada columna, relacione las causas que el control descrito puede gestionar. El control puede gestionar más de una causa.</t>
        </r>
        <r>
          <rPr>
            <sz val="9"/>
            <color indexed="81"/>
            <rFont val="Tahoma"/>
            <family val="2"/>
          </rPr>
          <t xml:space="preserve">
</t>
        </r>
        <r>
          <rPr>
            <b/>
            <sz val="9"/>
            <color indexed="81"/>
            <rFont val="Tahoma"/>
            <family val="2"/>
          </rPr>
          <t>Si el control gestiona causas no podrá gestionar consecuencias.</t>
        </r>
      </text>
    </comment>
    <comment ref="Z3" authorId="0" shapeId="0" xr:uid="{F3BC51E5-6C21-4906-896A-D0B7583B326F}">
      <text>
        <r>
          <rPr>
            <b/>
            <sz val="9"/>
            <color indexed="81"/>
            <rFont val="Tahoma"/>
            <family val="2"/>
          </rPr>
          <t>De la lista desplegable en cada columna, relacione las consecuencias que el control descrito puede gestionar. El control puede gestionar más de una consecuencia.
Si el control gestiona consecuencias no podrá gestionar causas.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BQ4" authorId="0" shapeId="0" xr:uid="{F44BB8D4-2876-4B84-ACE8-E0F906E3CED0}">
      <text>
        <r>
          <rPr>
            <b/>
            <sz val="9"/>
            <color indexed="81"/>
            <rFont val="Tahoma"/>
            <family val="2"/>
          </rPr>
          <t>Campo automático.</t>
        </r>
        <r>
          <rPr>
            <sz val="9"/>
            <color indexed="81"/>
            <rFont val="Tahoma"/>
            <family val="2"/>
          </rPr>
          <t xml:space="preserve">
</t>
        </r>
      </text>
    </comment>
    <comment ref="BS4" authorId="0" shapeId="0" xr:uid="{63D3E769-0DDD-4E99-ACF8-107D4FF74EBD}">
      <text>
        <r>
          <rPr>
            <b/>
            <sz val="9"/>
            <color indexed="81"/>
            <rFont val="Tahoma"/>
            <family val="2"/>
          </rPr>
          <t>Campo automático.</t>
        </r>
        <r>
          <rPr>
            <sz val="9"/>
            <color indexed="81"/>
            <rFont val="Tahoma"/>
            <family val="2"/>
          </rPr>
          <t xml:space="preserve">
</t>
        </r>
      </text>
    </comment>
    <comment ref="BT4" authorId="0" shapeId="0" xr:uid="{6943C9B0-C264-4124-8896-8230590B9293}">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List>
</comments>
</file>

<file path=xl/sharedStrings.xml><?xml version="1.0" encoding="utf-8"?>
<sst xmlns="http://schemas.openxmlformats.org/spreadsheetml/2006/main" count="13165" uniqueCount="2803">
  <si>
    <t>NIVEL</t>
  </si>
  <si>
    <t>C0NFIDENCIALIDAD</t>
  </si>
  <si>
    <t>DISPONIBILIDAD</t>
  </si>
  <si>
    <t>INTEGRIDAD</t>
  </si>
  <si>
    <t>Procesos</t>
  </si>
  <si>
    <t>Código</t>
  </si>
  <si>
    <t>Frecuencia de actividades</t>
  </si>
  <si>
    <t>Probabilidad</t>
  </si>
  <si>
    <t>Impacto Final</t>
  </si>
  <si>
    <t>Zonas del riesgo</t>
  </si>
  <si>
    <t>Documentado</t>
  </si>
  <si>
    <t>Tipo control</t>
  </si>
  <si>
    <t>Puntos</t>
  </si>
  <si>
    <t>Decisión</t>
  </si>
  <si>
    <t>Naturaleza</t>
  </si>
  <si>
    <t>Positivo</t>
  </si>
  <si>
    <t>Irrelevante</t>
  </si>
  <si>
    <t>Mayor que</t>
  </si>
  <si>
    <t>NO TIENE NORMATIVIDAD</t>
  </si>
  <si>
    <t>Aspectos Ambientales</t>
  </si>
  <si>
    <t>Impactos Ambientales</t>
  </si>
  <si>
    <t>ALTO</t>
  </si>
  <si>
    <t>Información reservada: Es aquella información que estando en poder o custodia de un sujeto obligado en su calidad de tal, es exceptuada de acceso a la ciudadanía por daño a intereses públicos y que dicho acceso estuviere expresamente prohibido por una norma legal o constitucional:a)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Artículo 19 de la ley 1712 de 2014.</t>
  </si>
  <si>
    <t>Reservada</t>
  </si>
  <si>
    <t>Información disponible permanentemente: es decir, es necesario que esté disponible 24/7 en tiempo real para los usuarios definidos.</t>
  </si>
  <si>
    <t>Información sensible: es decir, todo activo de la información que no puede ser alterado o manipulado en su exactitud y completitud.</t>
  </si>
  <si>
    <t>Direccionamiento Estratégico y Planeación</t>
  </si>
  <si>
    <t>MPEE</t>
  </si>
  <si>
    <t>Diaria</t>
  </si>
  <si>
    <t>Muy Alta</t>
  </si>
  <si>
    <t>13 VECES O MÁS AL AÑO</t>
  </si>
  <si>
    <t>Significativo</t>
  </si>
  <si>
    <t>Zona Alta</t>
  </si>
  <si>
    <t>Tratamiento Prioritario</t>
  </si>
  <si>
    <t>a</t>
  </si>
  <si>
    <t>No documentado</t>
  </si>
  <si>
    <t>El control no está documentado</t>
  </si>
  <si>
    <t>Alto</t>
  </si>
  <si>
    <t>Resta</t>
  </si>
  <si>
    <t>Negativo</t>
  </si>
  <si>
    <t>Moderado</t>
  </si>
  <si>
    <t>TIENE NORMATIVIDAD</t>
  </si>
  <si>
    <t>Consumo de agua </t>
  </si>
  <si>
    <t>Presión sobre la disponibilidad hídrica para ecosistemas y usuarios de la cuenca. </t>
  </si>
  <si>
    <t>MEDIO</t>
  </si>
  <si>
    <t>Información clasificada: Es aquella información que estando en poder o custodia de un sujeto obligado en su calidad de tal, pertenece al ámbito propio, particular y privado o semi-privado de una persona natural o jurídica por lo que su acceso podrá ser negado o exceptuado,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Artículo 18 de la ley 1712 de 2014.</t>
  </si>
  <si>
    <t>Clasificada</t>
  </si>
  <si>
    <t>Información disponible: es decir, información que no necesariamente debe estar 24/7 disponible. Puede estar disponible en periodos definidos y no necesariamente en tiempo real.</t>
  </si>
  <si>
    <t>Información importante: es decir, todo activo de la información que puede ser alterado o manipulado en su exactitud y completitud solamente con procesos controlados y formalizados por la organización.</t>
  </si>
  <si>
    <t>Gestión de Comunicaciones</t>
  </si>
  <si>
    <t>MPEC</t>
  </si>
  <si>
    <t>Semanal</t>
  </si>
  <si>
    <t>Alta</t>
  </si>
  <si>
    <t>8 - 12 VECES AL AÑO</t>
  </si>
  <si>
    <t>Zona Media</t>
  </si>
  <si>
    <t>Tratamiento</t>
  </si>
  <si>
    <t>Documentado parcial</t>
  </si>
  <si>
    <t>El control está documentado, pero no cumple con los parámetros de calidad para documentar un control</t>
  </si>
  <si>
    <t>Medio</t>
  </si>
  <si>
    <t>Punto</t>
  </si>
  <si>
    <t>Intensidad</t>
  </si>
  <si>
    <t>Baja</t>
  </si>
  <si>
    <t>Severo</t>
  </si>
  <si>
    <t>Aprovechamiento de agua lluvia </t>
  </si>
  <si>
    <t>Agotamiento del recurso hídrico </t>
  </si>
  <si>
    <t>BAJO</t>
  </si>
  <si>
    <t>Información pública: Es toda información que un sujeto obligado genere, obtenga, adquiera, o controle en su calidad de tal, es decir puede ser entregada o publicada sin restricciones. Ley 1712 de 2014.</t>
  </si>
  <si>
    <t>Pública</t>
  </si>
  <si>
    <t>Información poco disponible: es decir, no es crítico que la información no se encuentre disponible, ya que puede ser suministrada cada vez que se requiera.</t>
  </si>
  <si>
    <t>Información no sensible: es decir, puede ser modificada en su exactitud y/o completitud, ya que está información puede ser un activo de información de trabajo y no tenga instancias de revisión y aprobación.</t>
  </si>
  <si>
    <t>Gestión Ambiental</t>
  </si>
  <si>
    <t>MPMI</t>
  </si>
  <si>
    <t>Mensual</t>
  </si>
  <si>
    <t>Media</t>
  </si>
  <si>
    <t>4 - 7 VECES AL AÑO</t>
  </si>
  <si>
    <t>Zona Baja</t>
  </si>
  <si>
    <t>Aceptación</t>
  </si>
  <si>
    <t>Bien documentado</t>
  </si>
  <si>
    <t>El control está documentado y cumple con todos los parámetros de calidad de un control</t>
  </si>
  <si>
    <t>Bajo</t>
  </si>
  <si>
    <t>Critico</t>
  </si>
  <si>
    <t>Menor que</t>
  </si>
  <si>
    <t>NA</t>
  </si>
  <si>
    <t>Reuso de agua </t>
  </si>
  <si>
    <t>Disminución de la presión sobre el recurso hídrico </t>
  </si>
  <si>
    <t>Servicio Acueducto</t>
  </si>
  <si>
    <t>MPMA</t>
  </si>
  <si>
    <t>Trimestral</t>
  </si>
  <si>
    <t>2 - 3 VECES AL AÑO</t>
  </si>
  <si>
    <t>Menor</t>
  </si>
  <si>
    <t>CUMPLE</t>
  </si>
  <si>
    <t>Vertimientos con descargas en la red de alcantarillado. </t>
  </si>
  <si>
    <t>Reutilización del recurso hídrico </t>
  </si>
  <si>
    <t>Contiene datos personales</t>
  </si>
  <si>
    <t>Servicio Alcantarillado Sanitario y Pluvial</t>
  </si>
  <si>
    <t>MPML</t>
  </si>
  <si>
    <t>Semestral</t>
  </si>
  <si>
    <t>Muy Baja</t>
  </si>
  <si>
    <t>1 VEZ AL AÑO O MENOS</t>
  </si>
  <si>
    <t>Insignificante</t>
  </si>
  <si>
    <t>Valor Riesgo</t>
  </si>
  <si>
    <t>Implementación y Evidencia</t>
  </si>
  <si>
    <t>NO CUMPLE</t>
  </si>
  <si>
    <t>Vertimientos con descargas en fuentes hídricas superficiales o el suelo  </t>
  </si>
  <si>
    <t>Contaminación del recurso hídrico  </t>
  </si>
  <si>
    <t>SI</t>
  </si>
  <si>
    <t>Excepciones de la ley 1712 de 2014 Art 18 y Art 19</t>
  </si>
  <si>
    <t>Gestión Comercial</t>
  </si>
  <si>
    <t>MPMU</t>
  </si>
  <si>
    <t>Anual</t>
  </si>
  <si>
    <t>Inmaduro</t>
  </si>
  <si>
    <t>El control esta recientemente implementado (menor a 6 meses) y no tiene evidencia de su aplicación</t>
  </si>
  <si>
    <t>Total</t>
  </si>
  <si>
    <t>No importante</t>
  </si>
  <si>
    <t>Tratamiento de aguas residuales  </t>
  </si>
  <si>
    <t>Contaminación del recurso suelo </t>
  </si>
  <si>
    <t>No</t>
  </si>
  <si>
    <t>El derecho de toda persona a la intimidad</t>
  </si>
  <si>
    <t>Gestión Social</t>
  </si>
  <si>
    <t>MPMS</t>
  </si>
  <si>
    <t>Cada 2 años o más</t>
  </si>
  <si>
    <t>Impacto Corrupción</t>
  </si>
  <si>
    <t>En crecimiento</t>
  </si>
  <si>
    <t>El control esta implementado entre 6 a 12 meses, con poca evidencia o evidencia  no suficiente o evidencia desactualizada.</t>
  </si>
  <si>
    <t>Extensión</t>
  </si>
  <si>
    <t>Puntual</t>
  </si>
  <si>
    <t>Importante</t>
  </si>
  <si>
    <t>Generación de emisiones por fuentes fijas 
(Ejemplos: Gases (Dióxido de Carbono - CO2; Óxidos de Azufre - SOx; Óxidos Nitrosos - NOx; Metano - CH4); material particulado; compuestos orgánicos volátiles). </t>
  </si>
  <si>
    <t>Contaminación del recurso hídrico </t>
  </si>
  <si>
    <t>El derecho de toda persona a la vida, la salud o la seguridad</t>
  </si>
  <si>
    <t>Gestión del Talento Humano</t>
  </si>
  <si>
    <t>MPEH</t>
  </si>
  <si>
    <t>12 a 19 respuestas aformativas</t>
  </si>
  <si>
    <t>Maduro</t>
  </si>
  <si>
    <t>El control está implementado con más de 12 meses de continuidad y tiene evidencia continua y actualizada, garantizando permanencia en el tiempo.</t>
  </si>
  <si>
    <t>Parcial</t>
  </si>
  <si>
    <t>Muy importante</t>
  </si>
  <si>
    <t>Generación de emisiones atmosféricas por fuentes móviles 
(Ejemplos: Gases (Dióxido de Carbono - CO2; Óxidos de Azufre - SOx; Óxidos Nitrosos - NOx; Metano - CH4; material particulado; compuestos orgánicos volátiles). </t>
  </si>
  <si>
    <t>Descontaminación del recurso hídrico </t>
  </si>
  <si>
    <t>Los secretos comerciales, industriales y profesionales</t>
  </si>
  <si>
    <t xml:space="preserve">Gestión Contractual </t>
  </si>
  <si>
    <t>MPFB</t>
  </si>
  <si>
    <t>Tipo de causas</t>
  </si>
  <si>
    <t>6 a 11 respuestas aformativas</t>
  </si>
  <si>
    <t>Extensa</t>
  </si>
  <si>
    <t>Generación de emisiones electromagnéticas </t>
  </si>
  <si>
    <t> Contaminación al recurso aire </t>
  </si>
  <si>
    <t>La defensa y seguridad nacional</t>
  </si>
  <si>
    <t>Gestión Predial</t>
  </si>
  <si>
    <t>MPFP</t>
  </si>
  <si>
    <t>Amenazas</t>
  </si>
  <si>
    <t>1 a 5 respuestas aformativas</t>
  </si>
  <si>
    <t>Independencia</t>
  </si>
  <si>
    <t>Generación de olores ofensivos </t>
  </si>
  <si>
    <t>Contaminación al recurso aire </t>
  </si>
  <si>
    <t>La seguridad pública</t>
  </si>
  <si>
    <t>Gestión Financiera</t>
  </si>
  <si>
    <t>MPFF</t>
  </si>
  <si>
    <t>Vulnerabilidades</t>
  </si>
  <si>
    <t>No es independiente</t>
  </si>
  <si>
    <t>El control depende de la experiencia y criterio del funcionario o colaborador</t>
  </si>
  <si>
    <t>Momento</t>
  </si>
  <si>
    <t>Largo Plazo</t>
  </si>
  <si>
    <t>Elementos</t>
  </si>
  <si>
    <t>Condición de la Operación</t>
  </si>
  <si>
    <t>Generación de ruido </t>
  </si>
  <si>
    <t>Contaminación electromagnética  </t>
  </si>
  <si>
    <t>Las relaciones internacionales</t>
  </si>
  <si>
    <t>Gestión de Calibración, Hidrometeorologia y Ensayo</t>
  </si>
  <si>
    <t>MPFC</t>
  </si>
  <si>
    <t>Otros factores</t>
  </si>
  <si>
    <t>Impacto Imagen</t>
  </si>
  <si>
    <t>Medianamente independiente</t>
  </si>
  <si>
    <t>Se cuenta con algunos lineamientos en la documentación de la empresa, sin embargo algunos criterios dependen del funcionario o colaborador.</t>
  </si>
  <si>
    <t>Mediano Plazo</t>
  </si>
  <si>
    <t>Agua</t>
  </si>
  <si>
    <t xml:space="preserve">Normal </t>
  </si>
  <si>
    <t>Escape de sustancias agotadoras de la capa de ozono 
(Ejemplos: Clorofluorocarbonos – CFC; Hidroclorofluorocarbonos - HCFC.) </t>
  </si>
  <si>
    <t>Afectación a la comunidad </t>
  </si>
  <si>
    <t>La prevención, investigación y persecución de los delitos y las faltas disciplinarias</t>
  </si>
  <si>
    <t>Gestión  Documental</t>
  </si>
  <si>
    <t>MPFD</t>
  </si>
  <si>
    <t>El riesgo materializado afecta negativamente y de manera importante la imagen de la empresa, ya que el evento o incidente puede tener efectos publicitarios (medios de comunicación) a nivel local y nacional.</t>
  </si>
  <si>
    <t>Totalmente independiente</t>
  </si>
  <si>
    <t>El control tiene definidos los criterios y especificaciones claras, estos lineamientos están documentados, formalizados e institucionalizados. El control solo depende de la aplicación de los lineamientos y especificaciones definidas.</t>
  </si>
  <si>
    <t>Corto Plazo</t>
  </si>
  <si>
    <t>Aire</t>
  </si>
  <si>
    <t xml:space="preserve">Anormal </t>
  </si>
  <si>
    <t>Escape de gases que generen efecto invernadero - GEI 
(Ejemplos: Metano - CH4; los  Hidrofluorocarbonos  (HFCs),  Perfluorocarbonos - PFCs  y  el  Hexafluoruro  de Azufre - SF6). </t>
  </si>
  <si>
    <t>El debido proceso y la igualdad de las partes en los procesos judiciales</t>
  </si>
  <si>
    <t>Gestión de Servicios Administrativos</t>
  </si>
  <si>
    <t>MPFA</t>
  </si>
  <si>
    <t>Tipo de consecuancias</t>
  </si>
  <si>
    <t>El riesgo materializado afecta negativamente la imagen de la empresa pero solo a nivel interno. Por el efecto de la situación no es un tema relevante frente a las partes interesadas externamente.</t>
  </si>
  <si>
    <t>Inmediato</t>
  </si>
  <si>
    <t>Comunidad</t>
  </si>
  <si>
    <t>Emergencia</t>
  </si>
  <si>
    <t>Consumo de energía  
(Ejemplos: electricidad de la red, combustibles fósiles, etc.) </t>
  </si>
  <si>
    <t>Aumento de los efectos del cambio climático. </t>
  </si>
  <si>
    <t>La administración efectiva de la justicia</t>
  </si>
  <si>
    <t>Gestion de Mantenimiento</t>
  </si>
  <si>
    <t>MPFM</t>
  </si>
  <si>
    <t>Oportunidad (Positivo)</t>
  </si>
  <si>
    <t>El riesgo materializado no afecta negativamente la imagen de la Organización, ni interna, ni externamente.</t>
  </si>
  <si>
    <t>Entendimiento</t>
  </si>
  <si>
    <t>Ecosistemas</t>
  </si>
  <si>
    <t>Reducción de emisiones de GEI </t>
  </si>
  <si>
    <t>Los derechos de la infancia y la adolescencia</t>
  </si>
  <si>
    <t>Gestión de TIC</t>
  </si>
  <si>
    <t>MPFT</t>
  </si>
  <si>
    <t>Adversidad (Negativo)</t>
  </si>
  <si>
    <t>Sin socializar</t>
  </si>
  <si>
    <t>No se ha realizado socialización sobre el control a aplicar</t>
  </si>
  <si>
    <t>Persistencia</t>
  </si>
  <si>
    <t>Momentáneo</t>
  </si>
  <si>
    <t>Suelo</t>
  </si>
  <si>
    <t>Generación de residuos no peligrosos (residuos ordinarios) </t>
  </si>
  <si>
    <t>La estabilidad macroeconómica y financiera del país</t>
  </si>
  <si>
    <t>Gestión del Conocimiento e Innovación</t>
  </si>
  <si>
    <t>MPFI</t>
  </si>
  <si>
    <t>Impacto Legal, disciplinario, normativo</t>
  </si>
  <si>
    <t>Socializado</t>
  </si>
  <si>
    <t>Se realiza socialización pero no hay evidencia del entendimiento</t>
  </si>
  <si>
    <t>Transitorio</t>
  </si>
  <si>
    <t>Generación de residuos peligrosos </t>
  </si>
  <si>
    <t>Disminución de los efectos del cambio climático </t>
  </si>
  <si>
    <t>La salud pública</t>
  </si>
  <si>
    <t>Gestión Jurídica</t>
  </si>
  <si>
    <t>MPFJ</t>
  </si>
  <si>
    <t>Decisión Riesgo</t>
  </si>
  <si>
    <t>La materialización del riesgo genera o activa el inicio de procesos judiciales y/o administrativos en contra de la empresa. Se detecta el incumplimiento legal y genera sanciones y/o multas para la empresa.</t>
  </si>
  <si>
    <t>Socializado e interiorizado</t>
  </si>
  <si>
    <t>Se realiza socialización y hay evidencia del entendimiento</t>
  </si>
  <si>
    <t>Persistente</t>
  </si>
  <si>
    <t>Generación de residuos no peligrosos (llantas) </t>
  </si>
  <si>
    <t>Sobrepresión en sitios de disposición final.  </t>
  </si>
  <si>
    <t xml:space="preserve">Seguimiento, Monitoreo y Control </t>
  </si>
  <si>
    <t>MPCS</t>
  </si>
  <si>
    <t>La materialización del riesgo genera o inicia procesos administrativos (disciplinarios) internos, que no generan la intervención de entidades externas y/o de control.</t>
  </si>
  <si>
    <t>Permanente</t>
  </si>
  <si>
    <t>Generación de residuos no peligrosos (lodos, biosólidos) </t>
  </si>
  <si>
    <t>Contaminación del recurso suelo  </t>
  </si>
  <si>
    <t xml:space="preserve">Investigaciones Disciplinarias </t>
  </si>
  <si>
    <t>MPCD</t>
  </si>
  <si>
    <t>No tiene incidencia legal, normativa o disciplinaria. La materialización del riesgo no genera ningún inicio en procesos de incumplimiento normativo, legal o disciplinario.</t>
  </si>
  <si>
    <t>Total General</t>
  </si>
  <si>
    <t>Reversibilidad</t>
  </si>
  <si>
    <t>Generación de residuos no peligrosos (residuos de construcción y demolición) </t>
  </si>
  <si>
    <t xml:space="preserve">Evaluación Independiente </t>
  </si>
  <si>
    <t>MPCI</t>
  </si>
  <si>
    <t>Aprovechamiento de residuos </t>
  </si>
  <si>
    <t>Tipo de Riesgo</t>
  </si>
  <si>
    <t>Impacto Financiero / Económico</t>
  </si>
  <si>
    <t>Reutilización de residuos</t>
  </si>
  <si>
    <t>Gestión</t>
  </si>
  <si>
    <t xml:space="preserve">El riesgo materializado genera perdidas económicas iguales o superiores a 500 SMLMV. (&gt;=70% DEL PRESUPUESTO) </t>
  </si>
  <si>
    <t>Irreversible</t>
  </si>
  <si>
    <t>Reducción en la generación de residuos</t>
  </si>
  <si>
    <t>Disminución de sobrepresión en sitios de disposición final.  </t>
  </si>
  <si>
    <t>Corrupción</t>
  </si>
  <si>
    <t>El riesgo materializado genera perdidas económicas entre 11 a 499 SMLMV. (Entre 20% y 70% DEL PRESUPUESTO)</t>
  </si>
  <si>
    <t>Recuperabilidad</t>
  </si>
  <si>
    <t>Consumo de insumos  
(Ejemplos: papel y otros insumos de oficina, productos químicos, etc.). </t>
  </si>
  <si>
    <t>Agotamiento de los recursos naturales </t>
  </si>
  <si>
    <t>Ambiental</t>
  </si>
  <si>
    <t>El riesgo materializado genera perdidas económicas entre 1 a 10 SMLMV. (&lt;=20% DEL PRESUPUESTO)</t>
  </si>
  <si>
    <t>Retiro de la cobertura vegetal </t>
  </si>
  <si>
    <t>Perdida de servicios ecosistémicos </t>
  </si>
  <si>
    <t>Seguridad  información</t>
  </si>
  <si>
    <t>Aumento o conservación de la cobertura vegetal (sumideros de carbono) </t>
  </si>
  <si>
    <t>Impacto Proceso, Continuidad de negocio</t>
  </si>
  <si>
    <t>Adquirir bienes y servicios con criterios ambientales y sociales </t>
  </si>
  <si>
    <t>Aumento de los servicios ecosistémicos </t>
  </si>
  <si>
    <t>La materialización del riesgo genera interrupciones o paradas en los procesos misionales del negocio o su cadena de valor. Pueden existir paradas de procesos de soporte que afectan la cadena de valor.</t>
  </si>
  <si>
    <t>Mitigable</t>
  </si>
  <si>
    <t>Proliferación de vectores  </t>
  </si>
  <si>
    <t>Tipos de activos de la información</t>
  </si>
  <si>
    <t>La materialización del riesgo genera interrupciones o paradas en los procesos de soporte, estratégicos o de evaluación pero no se ve afectado la continuidad de la cadena de valor o procesos misionales.</t>
  </si>
  <si>
    <t>Irrecuperable</t>
  </si>
  <si>
    <t>Uso de publicidad exterior visual  </t>
  </si>
  <si>
    <t>Mitigación de impactos socioambientales  </t>
  </si>
  <si>
    <t>Primarios</t>
  </si>
  <si>
    <t>La materialización del riesgo no genera interrupciones o paradas al proceso o cadena de valor del negocio.</t>
  </si>
  <si>
    <t>Sinergia</t>
  </si>
  <si>
    <t>Simple</t>
  </si>
  <si>
    <t>Ocupación del espacio publico  </t>
  </si>
  <si>
    <t>Soporte (Hadware)</t>
  </si>
  <si>
    <t>Contaminación visual </t>
  </si>
  <si>
    <t>Soporte (Software)</t>
  </si>
  <si>
    <t>Seguridad Información Confidencialidad</t>
  </si>
  <si>
    <t>Sinégico</t>
  </si>
  <si>
    <t>Alteración del paisaje </t>
  </si>
  <si>
    <t>Soporte (Redes)</t>
  </si>
  <si>
    <t>La materialización del riesgo hace que el activo pierda su total confidencialidad.</t>
  </si>
  <si>
    <t>Acumulación</t>
  </si>
  <si>
    <t>Soporte (Personal)</t>
  </si>
  <si>
    <t>La materialización del riesgo hace que el activo este disponible a un grupo o parte interesada no autorizada.</t>
  </si>
  <si>
    <t>Acumulativo</t>
  </si>
  <si>
    <t>Soporte (Sitios)</t>
  </si>
  <si>
    <t>La materialización del riesgo no afecta la confidencialidad definida del activo. El nivel de confidencialidad se mantiene.</t>
  </si>
  <si>
    <t>Efecto</t>
  </si>
  <si>
    <t>Indirecto</t>
  </si>
  <si>
    <t>Soporte (Otros)</t>
  </si>
  <si>
    <t>Directo</t>
  </si>
  <si>
    <t>Seguridad Información Integridad</t>
  </si>
  <si>
    <t>Periodicidad</t>
  </si>
  <si>
    <t>Irregular</t>
  </si>
  <si>
    <t>La materialización del riesgo genera una perdida total de la exactitud y completitud del activo.</t>
  </si>
  <si>
    <t>Periódico</t>
  </si>
  <si>
    <t>La materialización del riesgo genera una perdida parcial en la completitud y exactitud del activo.</t>
  </si>
  <si>
    <t>Continuo</t>
  </si>
  <si>
    <t>La materialización del riesgo no afecta la exactitud y/o completitud del activo.</t>
  </si>
  <si>
    <t>Seguridad Información Disponibilidad</t>
  </si>
  <si>
    <t>La materialización del riesgo hace que el activo pierda su total disponibilidad.</t>
  </si>
  <si>
    <t>La materialización del riesgo hace que el activo pierda parcialmente o de manera intermitente su disponibilidad.</t>
  </si>
  <si>
    <t>La materialización del riesgo no afecta la disponibilidad del activo.</t>
  </si>
  <si>
    <t>Menor igual a -75 Puntos</t>
  </si>
  <si>
    <t>Entre - 25 y -75 Puntos</t>
  </si>
  <si>
    <t>Mayor igual a -25 Puntos</t>
  </si>
  <si>
    <t>Inicial</t>
  </si>
  <si>
    <t>Identificación</t>
  </si>
  <si>
    <t>Probabilidad Inherente</t>
  </si>
  <si>
    <t>Impacto Factores</t>
  </si>
  <si>
    <t>Impacto Inherente</t>
  </si>
  <si>
    <t>Riesgo Inherente</t>
  </si>
  <si>
    <t>Controles Tipo</t>
  </si>
  <si>
    <t>Preventivo</t>
  </si>
  <si>
    <t>Correctivo</t>
  </si>
  <si>
    <t>Valor riesgo Residual 1</t>
  </si>
  <si>
    <t>Zona riesgo Residual 1</t>
  </si>
  <si>
    <t>Decisión sobre el Riesgo</t>
  </si>
  <si>
    <t>##
R</t>
  </si>
  <si>
    <t>Cod Riesgo</t>
  </si>
  <si>
    <t>Cod Proceso</t>
  </si>
  <si>
    <t>Proceso</t>
  </si>
  <si>
    <t>Procedimientos</t>
  </si>
  <si>
    <t>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</si>
  <si>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</si>
  <si>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</si>
  <si>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</si>
  <si>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</si>
  <si>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</si>
  <si>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</si>
  <si>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</si>
  <si>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</si>
  <si>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</si>
  <si>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</si>
  <si>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</si>
  <si>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</si>
  <si>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</si>
  <si>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Seguridad de la información</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</si>
  <si>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</si>
  <si>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</si>
  <si>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</si>
  <si>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</si>
  <si>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</si>
  <si>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</si>
  <si>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</si>
  <si>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</si>
  <si>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</si>
  <si>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</si>
  <si>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</si>
  <si>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</si>
  <si>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</si>
  <si>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</si>
  <si>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</si>
  <si>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</si>
  <si>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Descripción</t>
  </si>
  <si>
    <t># P / SI</t>
  </si>
  <si>
    <t>Impacto</t>
  </si>
  <si>
    <t>Imagén</t>
  </si>
  <si>
    <t>V1II</t>
  </si>
  <si>
    <t>Legal y normativo</t>
  </si>
  <si>
    <t>V1IL</t>
  </si>
  <si>
    <t>Financiero y económico</t>
  </si>
  <si>
    <t>V1IF</t>
  </si>
  <si>
    <t>V1IP</t>
  </si>
  <si>
    <t>Confidencialidad</t>
  </si>
  <si>
    <t>V1ICONF</t>
  </si>
  <si>
    <t>Integridad</t>
  </si>
  <si>
    <t>V1IINT</t>
  </si>
  <si>
    <t>Disponibilidad</t>
  </si>
  <si>
    <t>V1IDIS</t>
  </si>
  <si>
    <t>Impacto A.</t>
  </si>
  <si>
    <t>V1IA</t>
  </si>
  <si>
    <t>R1-MPFP</t>
  </si>
  <si>
    <t/>
  </si>
  <si>
    <t>NO</t>
  </si>
  <si>
    <t>R2-MPFP</t>
  </si>
  <si>
    <t>R3-MPFP</t>
  </si>
  <si>
    <t>R4-MPFP</t>
  </si>
  <si>
    <t>R5-MPFP</t>
  </si>
  <si>
    <t>R6-MPFP</t>
  </si>
  <si>
    <t>MPFP0101P Etapa Preliminar y Estudios de Adquisición Predial
MPFP0101I01- Instructivo de Avalúos</t>
  </si>
  <si>
    <t>Actividad 6 (MPFP0101P)
Todas las actividades (MPFP0101I01-)</t>
  </si>
  <si>
    <t>Oficio de solicitud de avalúo, insumos prediales actualizados.
Ayuda de Memoria (Mesa  técnica)</t>
  </si>
  <si>
    <t>R6-MPFP-CA1</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</si>
  <si>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</si>
  <si>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</si>
  <si>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</si>
  <si>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Impacto económico por el detrimento patrimonial al pagar mayores valores por los predios</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</si>
  <si>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</si>
  <si>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</si>
  <si>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</si>
  <si>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</si>
  <si>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</si>
  <si>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</si>
  <si>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</si>
  <si>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</si>
  <si>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</si>
  <si>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</si>
  <si>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</si>
  <si>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</si>
  <si>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</si>
  <si>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</si>
  <si>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</si>
  <si>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</si>
  <si>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R7-MPFP-CA2</t>
  </si>
  <si>
    <t>Falta de actualización de la información predial, censal, y verificación en terreno de cada de unos de los predios solicitados por la ARS.</t>
  </si>
  <si>
    <t>R7-MPFP-CO2</t>
  </si>
  <si>
    <t xml:space="preserve">MPFP0105P-Procedimiento Gestión Predial Social </t>
  </si>
  <si>
    <t>3.1</t>
  </si>
  <si>
    <t>Formato de Recolección de información censal
Ayuda de Memoria
Registro fotográfico
Lista de asistencia</t>
  </si>
  <si>
    <t>R7-MPFP-CA</t>
  </si>
  <si>
    <t>R7-MPFP-CO3</t>
  </si>
  <si>
    <t>Impacto legal por el inicio de actuaciones administrativas.</t>
  </si>
  <si>
    <t>R8-MPFP</t>
  </si>
  <si>
    <t>R9-MPFP</t>
  </si>
  <si>
    <t>R1-MPMI</t>
  </si>
  <si>
    <t>R2-MPMI</t>
  </si>
  <si>
    <t>R3-MPMI</t>
  </si>
  <si>
    <t>R4-MPMI</t>
  </si>
  <si>
    <t>R5-MPMI</t>
  </si>
  <si>
    <t>R6-MPMI</t>
  </si>
  <si>
    <t>Sin documentar</t>
  </si>
  <si>
    <t>Concepto técnico</t>
  </si>
  <si>
    <t>R6-MPMI-CA1</t>
  </si>
  <si>
    <t>Manipular la información de la modelación hidráulica por parte de los profesionales de la Dirección Gestión Ambiental del Sistema Hídrico y/o la Dirección de Ingeniería Especializada.</t>
  </si>
  <si>
    <t>Alterar el cauce del cuerpo de agua mediante la modificación sin autorización de los estudios definidos por la envolvente hidráulica e hidrológica, que no estén acordes con los criterios técnicos y legales establecidos de acuerdo con la normatividad legal vigente.</t>
  </si>
  <si>
    <t>R6-MPMI-CO1</t>
  </si>
  <si>
    <t xml:space="preserve">Inicio de investigación disciplinaria </t>
  </si>
  <si>
    <t>R6-MPMI-CA2</t>
  </si>
  <si>
    <t>Presiones de diferentes grupos de interés para modificar el cauce del cuerpo de agua.</t>
  </si>
  <si>
    <t>R6-MPMI-CO2</t>
  </si>
  <si>
    <t>Impacto legal que conlleva a multas y/o sanciones impuestas por un Ente de Control o una Autoridad Ambiental.</t>
  </si>
  <si>
    <t>R6-MPMI-CA3</t>
  </si>
  <si>
    <t xml:space="preserve">Omitir las irregularidades detectadas en el seguimiento a los cuerpos de agua. </t>
  </si>
  <si>
    <t>R6-MPMI-CO</t>
  </si>
  <si>
    <t>R7-MPMI</t>
  </si>
  <si>
    <t>MPMI0303_Gestión Integral de Residuos
MPMI0205P_Gestión y Manejo Silvicultural</t>
  </si>
  <si>
    <t>Actividades 3, 5 y 6.
Política 11</t>
  </si>
  <si>
    <t xml:space="preserve">Certificados de disposición y/o aprovechamiento </t>
  </si>
  <si>
    <t>R7-MPMI-CA1</t>
  </si>
  <si>
    <t>Presentación por parte del contratista de los certificados de disposición y/o aprovechamiento de residuos con información incongruente o falsa.</t>
  </si>
  <si>
    <t>Manipular u omitir los certificados de disposición y/o aprovechamiento que darían cuenta del manejo de los residuos generados en la ejecución de los contratos.</t>
  </si>
  <si>
    <t>R7-MPMI-CO1</t>
  </si>
  <si>
    <t>Deterioro de la imagen ante la comunidad y autoridades ambientales.</t>
  </si>
  <si>
    <t>R7-MPMI-CA2</t>
  </si>
  <si>
    <t xml:space="preserve">Omitir la presentación por parte del contratista de los certificados de disposición y/o aprovechamiento de residuos. </t>
  </si>
  <si>
    <t>R7-MPMI-CO2</t>
  </si>
  <si>
    <t>Impacto legal y económico que conlleva a sanciones  y/o multas por parte de las autoridades ambientales.</t>
  </si>
  <si>
    <t>R7-MPMI-CA3</t>
  </si>
  <si>
    <t>Presión interna o externa de índole comercial, financiera o de otra naturaleza para que los certificados sean manipulados o emitidos sin cumplir las condiciones que den cuenta de la adecuada disposición y/o aprovechamiento de los residuos.</t>
  </si>
  <si>
    <t>R7-MPMI-CO</t>
  </si>
  <si>
    <t>R8-MPMI</t>
  </si>
  <si>
    <t>R9-MPMI</t>
  </si>
  <si>
    <t>R10-MPMI</t>
  </si>
  <si>
    <t>R11-MPMI</t>
  </si>
  <si>
    <t>R12-MPMI</t>
  </si>
  <si>
    <t>R13-MPMI</t>
  </si>
  <si>
    <t>R14-MPMI</t>
  </si>
  <si>
    <t>R15-MPMI</t>
  </si>
  <si>
    <t>R16-MPMI</t>
  </si>
  <si>
    <t>R1-MPFT</t>
  </si>
  <si>
    <t>R2-MPFT</t>
  </si>
  <si>
    <t>R3-MPFT</t>
  </si>
  <si>
    <t>R4-MPFT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</si>
  <si>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</si>
  <si>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</si>
  <si>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</si>
  <si>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</si>
  <si>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Acceso directo a las bases de datos por parte de personal interno.</t>
  </si>
  <si>
    <t>Alterar las bases de datos de los sistemas de información en beneficio propio o de un tercero</t>
  </si>
  <si>
    <t>R4-MPFT-CO1</t>
  </si>
  <si>
    <t>Pérdida de la integridad de la base de datos.</t>
  </si>
  <si>
    <t>R5-MPFT</t>
  </si>
  <si>
    <t>R6-MPFT</t>
  </si>
  <si>
    <t>R1-MPFA</t>
  </si>
  <si>
    <t>R1-MPFA-CA1</t>
  </si>
  <si>
    <t>R2-MPFA</t>
  </si>
  <si>
    <t>R3-MPFA</t>
  </si>
  <si>
    <t>R4-MPFA</t>
  </si>
  <si>
    <t>MPFA0706P Reclamación programa de seguros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</si>
  <si>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</si>
  <si>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</si>
  <si>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</si>
  <si>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</si>
  <si>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</si>
  <si>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</si>
  <si>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</si>
  <si>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</si>
  <si>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</si>
  <si>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</si>
  <si>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</si>
  <si>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</si>
  <si>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</si>
  <si>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</si>
  <si>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</si>
  <si>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</si>
  <si>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</si>
  <si>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</si>
  <si>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</si>
  <si>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</si>
  <si>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</si>
  <si>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</si>
  <si>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</si>
  <si>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</si>
  <si>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</si>
  <si>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</si>
  <si>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</si>
  <si>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</si>
  <si>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</si>
  <si>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</si>
  <si>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</si>
  <si>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</si>
  <si>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</si>
  <si>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</si>
  <si>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</si>
  <si>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</si>
  <si>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</si>
  <si>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</si>
  <si>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</si>
  <si>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</si>
  <si>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</si>
  <si>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</si>
  <si>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</si>
  <si>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</si>
  <si>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</si>
  <si>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</si>
  <si>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</si>
  <si>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</si>
  <si>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</si>
  <si>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</si>
  <si>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</si>
  <si>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</si>
  <si>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</si>
  <si>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</si>
  <si>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</si>
  <si>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</si>
  <si>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</si>
  <si>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</si>
  <si>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</si>
  <si>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</si>
  <si>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</si>
  <si>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</si>
  <si>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</si>
  <si>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</si>
  <si>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</si>
  <si>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R8-MPFA</t>
  </si>
  <si>
    <t>R9-MPFA</t>
  </si>
  <si>
    <t>R10-MPFA</t>
  </si>
  <si>
    <t>R11-MPFA</t>
  </si>
  <si>
    <t>R12-MPFA</t>
  </si>
  <si>
    <t>R13-MPFA</t>
  </si>
  <si>
    <t>R14-MPFA</t>
  </si>
  <si>
    <t>R15-MPFA</t>
  </si>
  <si>
    <t>R16-MPFA</t>
  </si>
  <si>
    <t>R17-MPFA</t>
  </si>
  <si>
    <t>R1-MPFF</t>
  </si>
  <si>
    <t>Todas</t>
  </si>
  <si>
    <t>R2-MPFF</t>
  </si>
  <si>
    <t>Todas las actividades</t>
  </si>
  <si>
    <t>R3-MPFF</t>
  </si>
  <si>
    <t>R4-MPFF</t>
  </si>
  <si>
    <t>R5-MPFF</t>
  </si>
  <si>
    <t>R6-MPFF</t>
  </si>
  <si>
    <t>R7-MPFF</t>
  </si>
  <si>
    <t>R8-MPFF</t>
  </si>
  <si>
    <t>R9-MPFF</t>
  </si>
  <si>
    <t>R10-MPFF</t>
  </si>
  <si>
    <t>Revelar información confidencial sobre las condiciones de negociación de créditos (tasa, plazo, garantías) por parte de funcionarios de la Gerencia Financiera.</t>
  </si>
  <si>
    <t>R10-MPFF-CO1</t>
  </si>
  <si>
    <t>Impacto reputacional para la Entidad ante Entes de Control, entidades financieras y calificadoras de riesgos</t>
  </si>
  <si>
    <t>R11-MPFF</t>
  </si>
  <si>
    <t>R11-MPFF-CA1</t>
  </si>
  <si>
    <t>R11-MPFF-CO1</t>
  </si>
  <si>
    <t>R12-MPFF</t>
  </si>
  <si>
    <t>R12-MPFF-CA1</t>
  </si>
  <si>
    <t>Manipulación de la información en la gestión del Portafolio de inversiones por parte de la Dirección de Tesorería.</t>
  </si>
  <si>
    <t>R12-MPFF-CO1</t>
  </si>
  <si>
    <t>R12-MPFF-CA2</t>
  </si>
  <si>
    <t>Revelar información confidencial sobre expectativas u oportunidades de inversión tales como montos, plazos, fechas, por parte de funcionarios de Tesorería.</t>
  </si>
  <si>
    <t>R12-MPFF-CO2</t>
  </si>
  <si>
    <t>Sanciones disciplinarias para los funcionarios por parte de Entes de Control</t>
  </si>
  <si>
    <t>R13-MPFF</t>
  </si>
  <si>
    <t>R13-MPFF-CA1</t>
  </si>
  <si>
    <t>Alteración de facturas o cotizaciones por parte de las áreas solicitantes.</t>
  </si>
  <si>
    <t>R13-MPFF-CO1</t>
  </si>
  <si>
    <t>Impacto económico por la pérdida de recursos.</t>
  </si>
  <si>
    <t>R14-MPFF</t>
  </si>
  <si>
    <t>R14-MPFF-CA1</t>
  </si>
  <si>
    <t>R14-MPFF-CO1</t>
  </si>
  <si>
    <t>R14-MPFF-CA2</t>
  </si>
  <si>
    <t>Dilación en la sustanciación de los procesos por parte del Abogado sustanciador y/o del Secretario o Juez de la Jurisdicción de cobro coactivo.</t>
  </si>
  <si>
    <t>R15-MPFF</t>
  </si>
  <si>
    <t>R15-MPFF-CA1</t>
  </si>
  <si>
    <t>R15-MPFF-CO1</t>
  </si>
  <si>
    <t>R16-MPFF</t>
  </si>
  <si>
    <t>MPFF0405P Financiación de cuentas por cobrar</t>
  </si>
  <si>
    <t>R16-MPFF-CA1</t>
  </si>
  <si>
    <t>Omisión de requisitos establecidos en la normatividad interna vigente, por parte del personal encargado de atender el trámite de acuerdos de pago, con el fin de obtener un beneficio propio o a favor de un tercero.</t>
  </si>
  <si>
    <t>R17-MPFF</t>
  </si>
  <si>
    <t>R1-MPML</t>
  </si>
  <si>
    <t xml:space="preserve">Destaponamiento de las redes de  la infraestuctura del sistema de Alcantarillado </t>
  </si>
  <si>
    <t>R2-MPML</t>
  </si>
  <si>
    <t xml:space="preserve">Reconstrucción de la insfraestructura de Alcantarillado </t>
  </si>
  <si>
    <t>R2-MPML-CO2</t>
  </si>
  <si>
    <t>R3-MPML</t>
  </si>
  <si>
    <t>R4-MPML</t>
  </si>
  <si>
    <t xml:space="preserve">MPML0101
sondeo y limpieza del sistema de alcantarillado sanitario y pluvial
</t>
  </si>
  <si>
    <t xml:space="preserve">Elementos de protección de la infraestructura de Alcantarillado </t>
  </si>
  <si>
    <t>R5-MPML</t>
  </si>
  <si>
    <t xml:space="preserve"> MPML0102
instalación de tapas a pozos, rejillas a sumideros, cargues y tapas de concreto de sumideros</t>
  </si>
  <si>
    <t xml:space="preserve"> MPML0103
reconstrucción de domiciliarias, pozos, sumideros y rehabilitación de redes de alcantarillado sanitario y pluvial</t>
  </si>
  <si>
    <t>R6-MPML</t>
  </si>
  <si>
    <t>R7-MPML</t>
  </si>
  <si>
    <t xml:space="preserve"> 2, 3 Y 4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</si>
  <si>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</si>
  <si>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</si>
  <si>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</si>
  <si>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</si>
  <si>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Investigaciones disciplinarias</t>
  </si>
  <si>
    <t>3 Y 4</t>
  </si>
  <si>
    <t>R7-MPML-CA2</t>
  </si>
  <si>
    <t>Uso inadecuado de poder</t>
  </si>
  <si>
    <t>R7-MPML-CO2</t>
  </si>
  <si>
    <t>Afectación de la imagen de la empresa</t>
  </si>
  <si>
    <t>2, 3 Y 4</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</si>
  <si>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</si>
  <si>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</si>
  <si>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</si>
  <si>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</si>
  <si>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</si>
  <si>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</si>
  <si>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</si>
  <si>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</si>
  <si>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</si>
  <si>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</si>
  <si>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R9-MPML</t>
  </si>
  <si>
    <t>R10-MPML</t>
  </si>
  <si>
    <t>R11-MPML</t>
  </si>
  <si>
    <t>R12-MPML</t>
  </si>
  <si>
    <t>R13-MPML</t>
  </si>
  <si>
    <t>R14-MPML</t>
  </si>
  <si>
    <t>R15-MPML</t>
  </si>
  <si>
    <t>R16-MPML</t>
  </si>
  <si>
    <t>R17-MPML</t>
  </si>
  <si>
    <t>R1-MPCI</t>
  </si>
  <si>
    <t xml:space="preserve">MPCI0101P Auditorías Internas de la OCIG
</t>
  </si>
  <si>
    <t>Informe de auditoría</t>
  </si>
  <si>
    <t>R1-MPCI-CA1</t>
  </si>
  <si>
    <t>Incumplimiento del Estatuto de Auditoria, por parte del auditor</t>
  </si>
  <si>
    <t>Omisión en el ejercicio de  auditoria de evidencias y hechos relacionados con presuntas situaciones irregulares del equipo auditor  con el propósito de obtener beneficios particulares o de terceros</t>
  </si>
  <si>
    <t>R1-MPCI-CO1</t>
  </si>
  <si>
    <t>Deterioro de la imagen de la Empresa ante Entes de Control</t>
  </si>
  <si>
    <t>R1-MPCI-CA2</t>
  </si>
  <si>
    <t>Conflicto de interés del auditor para realizar el ejercicio de auditoria.</t>
  </si>
  <si>
    <t>Omisión en el ejercicio de  auditoria de evidencias y hechos relacionados con presuntas situaciones irregulares del equipo auditor con el propósito de obtener beneficios particulares o de terceros</t>
  </si>
  <si>
    <t>R1-MPCI-CO</t>
  </si>
  <si>
    <t>R2-MPCI</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</si>
  <si>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</si>
  <si>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</si>
  <si>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</si>
  <si>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R2-MPCI-CO1</t>
  </si>
  <si>
    <t>R3-MPCI</t>
  </si>
  <si>
    <t>R1-MPFC</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</si>
  <si>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</si>
  <si>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</si>
  <si>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</si>
  <si>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</si>
  <si>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</si>
  <si>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</si>
  <si>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</si>
  <si>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</si>
  <si>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</si>
  <si>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</si>
  <si>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</si>
  <si>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</si>
  <si>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</si>
  <si>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</si>
  <si>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</si>
  <si>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</si>
  <si>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</si>
  <si>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</si>
  <si>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</si>
  <si>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</si>
  <si>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</si>
  <si>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</si>
  <si>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R2-MPFC</t>
  </si>
  <si>
    <t>R3-MPFC</t>
  </si>
  <si>
    <t>R4-MPFC</t>
  </si>
  <si>
    <t>R5-MPFC</t>
  </si>
  <si>
    <t>R6-MPFC</t>
  </si>
  <si>
    <t>R7-MPFC</t>
  </si>
  <si>
    <t>R8-MPFC</t>
  </si>
  <si>
    <t>R9-MPFC</t>
  </si>
  <si>
    <t>R10-MPFC</t>
  </si>
  <si>
    <t>R11-MPFC</t>
  </si>
  <si>
    <t>R1-MPMU</t>
  </si>
  <si>
    <t>R2-MPMU</t>
  </si>
  <si>
    <t>R3-MPMU</t>
  </si>
  <si>
    <t>R4-MPMU</t>
  </si>
  <si>
    <t>R5-MPMU</t>
  </si>
  <si>
    <t>R6-MPMU</t>
  </si>
  <si>
    <t>MPMU0501P 
Atención y trámite de PQR´s comerciales de los servicios domiciliarios que presta la Empresa</t>
  </si>
  <si>
    <t>12, 18, 36, 37, 39, 46, 47, 55, 56, 62</t>
  </si>
  <si>
    <t>informe de gestión mensual de la División de Atención al Cliente</t>
  </si>
  <si>
    <t>R6-MPMU-CA1</t>
  </si>
  <si>
    <t>Alterar la información técnica y comercial, en los formatos de visita por parte del funcionario de terreno.</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</si>
  <si>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</si>
  <si>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R6-MPMU-CO1</t>
  </si>
  <si>
    <t>Impacto operativo generado por reprocesos (reprogramación de visitas para verificar información).</t>
  </si>
  <si>
    <t>MPMU0302P
Catastro De Usuarios</t>
  </si>
  <si>
    <t>2 y 3</t>
  </si>
  <si>
    <t>Respuesta a las solicitudes realizadas por las zonas por medio de:
* Memorando interno 
* Correo electrónico</t>
  </si>
  <si>
    <t>R6-MPMU-CA2</t>
  </si>
  <si>
    <t>Falta de segregaciòn de los permisos de usuarios en el SIE.</t>
  </si>
  <si>
    <t>R6-MPMU-CO2</t>
  </si>
  <si>
    <t>Impacto económico por la afectación en los ingresos de la Empresa.</t>
  </si>
  <si>
    <t>R6-MPMU-CA3</t>
  </si>
  <si>
    <t>Falta de capacitación en particular para realizar ajustes en los parámetros de facturación en el sistema.</t>
  </si>
  <si>
    <t>R6-MPMU-CO3</t>
  </si>
  <si>
    <t>Deterioro de la imagen ante la ciudadanía, Entes de Control u otros grupos de interés.</t>
  </si>
  <si>
    <t>R6-MPMU-CA4</t>
  </si>
  <si>
    <t>Falta de supervisión de las partidas bloquedas reportadas por la Dirección Jurisdicción Coactiva.</t>
  </si>
  <si>
    <t>R6-MPMU-CO</t>
  </si>
  <si>
    <t>R7-MPMU</t>
  </si>
  <si>
    <t>MPMU0701P
Recuperación De Consumos Dejados De Facturar Por Uso No Autorizado Del Servicio</t>
  </si>
  <si>
    <t>Reporte de seguimiento verificación aleatoria</t>
  </si>
  <si>
    <t>R7-MPMU-CA1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</si>
  <si>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</si>
  <si>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</si>
  <si>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R7-MPMU-CO1</t>
  </si>
  <si>
    <t>Impacto operativo generado por reprocesos</t>
  </si>
  <si>
    <t>R7-MPMU-CA</t>
  </si>
  <si>
    <t>R7-MPMU-CO2</t>
  </si>
  <si>
    <t>R7-MPMU-CO3</t>
  </si>
  <si>
    <t>R8-MPMU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</si>
  <si>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</si>
  <si>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</si>
  <si>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</si>
  <si>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</si>
  <si>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</si>
  <si>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</si>
  <si>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R8-MPMU-CO1</t>
  </si>
  <si>
    <t>R8-MPMU-CA2</t>
  </si>
  <si>
    <t>Realizar una modificación injustificada de la facturación en el Sistema Integrado Empresarial (SIE) por parte de los funcionarios del subproceso de  incorporación de usuarios y gestión del desarrollo urbano.</t>
  </si>
  <si>
    <t>R8-MPMU-CO2</t>
  </si>
  <si>
    <t>R8-MPMU-CA</t>
  </si>
  <si>
    <t>R8-MPMU-CO3</t>
  </si>
  <si>
    <t>R9-MPMU</t>
  </si>
  <si>
    <t>MPMU0404 	CORTE A SOLICITUD (POR MUTUO ACUERDO)</t>
  </si>
  <si>
    <t>2 a 10</t>
  </si>
  <si>
    <t>Denuncia de Corrupción
Memorando Interno de traslado de la denuncia de corrupción</t>
  </si>
  <si>
    <t>R9-MPMU-CA1</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</si>
  <si>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</si>
  <si>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</si>
  <si>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R9-MPMU-CO1</t>
  </si>
  <si>
    <t>R9-MPMU-CA</t>
  </si>
  <si>
    <t>R9-MPMU-CO2</t>
  </si>
  <si>
    <t>Investigaciones disciplinarias a los funcionarios.</t>
  </si>
  <si>
    <t>R10-MPMU</t>
  </si>
  <si>
    <t>MPMU0101P
Gestión De Urbanizadores</t>
  </si>
  <si>
    <t>16 hasta 24</t>
  </si>
  <si>
    <t>Factibilidad de Servicios Públicos
Carta de compromiso de urbanizadores y planos de diseño</t>
  </si>
  <si>
    <t>R10-MPMU-CA1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</si>
  <si>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</si>
  <si>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</si>
  <si>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R10-MPMU-CO1</t>
  </si>
  <si>
    <t>Impacto operativo generado por reprocesos.</t>
  </si>
  <si>
    <t>2 hasta 5</t>
  </si>
  <si>
    <t>Factibilidad de Servicios Públicos
Oficio no objección formulación plan parcial</t>
  </si>
  <si>
    <t>R10-MPMU-CA</t>
  </si>
  <si>
    <t>R10-MPMU-CO2</t>
  </si>
  <si>
    <t>R10-MPMU-CO3</t>
  </si>
  <si>
    <t>R11-MPMU</t>
  </si>
  <si>
    <t>R1-MPFB</t>
  </si>
  <si>
    <t>Requerimientos de entes de vigilancia y Control  de orden nacional y distrital.</t>
  </si>
  <si>
    <t>R2-MPFB</t>
  </si>
  <si>
    <t>R3-MPFB</t>
  </si>
  <si>
    <t>R4-MPFB</t>
  </si>
  <si>
    <t xml:space="preserve">MPFB0120P Gestión precontractual
MPFB0120I02 Invitación Pública y Pública Simplificada
</t>
  </si>
  <si>
    <t>R5-MPFB</t>
  </si>
  <si>
    <t>MPFB0201P Planificación, Ejecución y liquidación del acuerdo de voluntades</t>
  </si>
  <si>
    <t>Impacto en la imagen institucional por reclamación de grupos de interés de la EAAB-ESP</t>
  </si>
  <si>
    <t>R6-MPFB</t>
  </si>
  <si>
    <t>Procesos Jurídicos y afectaciones económicas para la EAAB - ESP</t>
  </si>
  <si>
    <t>R7-MPFB</t>
  </si>
  <si>
    <t>R8-MPFB</t>
  </si>
  <si>
    <t>MPFD0801F01 Memorando interno</t>
  </si>
  <si>
    <t>R9-MPFB</t>
  </si>
  <si>
    <t xml:space="preserve">
Actividad 19
Actividad 25 y 36</t>
  </si>
  <si>
    <t>MPFB0120F27-01 Recomendación aceptación-terminación-desierto invitación pública</t>
  </si>
  <si>
    <t>R9-MPFB-CA1</t>
  </si>
  <si>
    <t>Manipulación de los resultados de la evaluación por parte del Comité Evaluador.</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</si>
  <si>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</si>
  <si>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R9-MPFB-CO1</t>
  </si>
  <si>
    <t>Impacto en la imagen institucional por pérdida de credibilidad y confianza, ante los grupos de interés</t>
  </si>
  <si>
    <t>R9-MPFB-CA2</t>
  </si>
  <si>
    <t>Manipulación del presupuesto por parte  de las áreas, que no corresponde a la realidad del mercado</t>
  </si>
  <si>
    <t>R9-MPFB-CO2</t>
  </si>
  <si>
    <t>R9-MPFB-CA3</t>
  </si>
  <si>
    <t>Direccionamiento de los requisitos del estudio previo, alcance  y/o de las condiciones y términos del proceso de selección, que no correspondan a las necesidades reales de la empresa en favorecimiento propio o de un tercero.</t>
  </si>
  <si>
    <t>R9-MPFB-CO3</t>
  </si>
  <si>
    <t>R9-MPFB-CA4</t>
  </si>
  <si>
    <t>Establecimiento de plazos limitados para la presentación de las propuestas o atención de las observaciones del informe de evaluación por parte del Comité Evaluador, con el fin de favorecer a un oferente.</t>
  </si>
  <si>
    <t>R10-MPFB</t>
  </si>
  <si>
    <t xml:space="preserve">
Actividad 19
Actividad 14</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</si>
  <si>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</si>
  <si>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</si>
  <si>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</si>
  <si>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</si>
  <si>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</si>
  <si>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</si>
  <si>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</si>
  <si>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R10-MPFB-CO2</t>
  </si>
  <si>
    <t>R10-MPFB-CO3</t>
  </si>
  <si>
    <t>R11-MPFB</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</si>
  <si>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</si>
  <si>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</si>
  <si>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</si>
  <si>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</si>
  <si>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</si>
  <si>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</si>
  <si>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</si>
  <si>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</si>
  <si>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</si>
  <si>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R11-MPFB-CO2</t>
  </si>
  <si>
    <t>R11-MPFB-CA3</t>
  </si>
  <si>
    <t>Verificación inadecuada de la idoneidad de personas naturales y/o jurídicas a contratar por parte de la EAAB-ESP</t>
  </si>
  <si>
    <t>R11-MPFB-CO3</t>
  </si>
  <si>
    <t>R12-MPFB</t>
  </si>
  <si>
    <t xml:space="preserve">
MPFB201P Gestión precontractual
</t>
  </si>
  <si>
    <t>Actividad 68</t>
  </si>
  <si>
    <t>Certificaciones contractuales</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</si>
  <si>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</si>
  <si>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</si>
  <si>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</si>
  <si>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</si>
  <si>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</si>
  <si>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</si>
  <si>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R13-MPFB</t>
  </si>
  <si>
    <t>Actividad 51</t>
  </si>
  <si>
    <t>MPFB0201F38 Acta de entrega y recibo final</t>
  </si>
  <si>
    <t>R13-MPFB-CA1</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</si>
  <si>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</si>
  <si>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</si>
  <si>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R13-MPFB-CO1</t>
  </si>
  <si>
    <t xml:space="preserve">Detrimento patrimonial
</t>
  </si>
  <si>
    <t>R13-MPFB-CA2</t>
  </si>
  <si>
    <t>Ofrecimiento de dádivas por parte del contratista hacia el supervisor o interventor</t>
  </si>
  <si>
    <t>R13-MPFB-CO2</t>
  </si>
  <si>
    <t>R13-MPFB-CO3</t>
  </si>
  <si>
    <t>R13-MPFB-CO4</t>
  </si>
  <si>
    <t>R14-MPFB</t>
  </si>
  <si>
    <t>Actividades 27, 28</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</si>
  <si>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</si>
  <si>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</si>
  <si>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</si>
  <si>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</si>
  <si>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</si>
  <si>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</si>
  <si>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</si>
  <si>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</si>
  <si>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R14-MPFB-CO3</t>
  </si>
  <si>
    <t>R15-MPFB</t>
  </si>
  <si>
    <t>Actividades 19, 52</t>
  </si>
  <si>
    <t>MPFB0201I01 Evaluación desempeño de proveedores
MPFB0201F35 Evaluación desempeño de proveedores</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</si>
  <si>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</si>
  <si>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</si>
  <si>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</si>
  <si>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</si>
  <si>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</si>
  <si>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</si>
  <si>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</si>
  <si>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</si>
  <si>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</si>
  <si>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R16-MPFB</t>
  </si>
  <si>
    <t>R17-MPFB</t>
  </si>
  <si>
    <t>R1-MPEC</t>
  </si>
  <si>
    <t>Impacto en la imagen institucional por pérdida de reputación y credibilidad ante los grupos de interés</t>
  </si>
  <si>
    <t>R2-MPEC</t>
  </si>
  <si>
    <t>R3-MPEC</t>
  </si>
  <si>
    <t>R4-MPEC</t>
  </si>
  <si>
    <t>R5-MPEC</t>
  </si>
  <si>
    <t>R6-MPEC</t>
  </si>
  <si>
    <t>R1-MPFM</t>
  </si>
  <si>
    <t>R2-MPFM</t>
  </si>
  <si>
    <t>MPFM0101 MANTENIMIENTO PREVENTIVO ELECTROMECÁNICO
MPFM0102 MANTENIMIENTO CORRECTIVO ELECTROMECÁNICO
MPFM0201 GESTIÓN DE EQUIPOS DE MEDICIÓN
MPFM0301 GESTIÓN MANTENIMIENTO DE AUTOMOTORES
MPFM0401 MANTENIMIENTO PREVENTIVO Y CORRECTIVO PLANTA FISICA</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</si>
  <si>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</si>
  <si>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</si>
  <si>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</si>
  <si>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</si>
  <si>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</si>
  <si>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</si>
  <si>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</si>
  <si>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</si>
  <si>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</si>
  <si>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</si>
  <si>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</si>
  <si>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</si>
  <si>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</si>
  <si>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</si>
  <si>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R3-MPFM</t>
  </si>
  <si>
    <t>R4-MPFM</t>
  </si>
  <si>
    <t>R5-MPFM</t>
  </si>
  <si>
    <t>R6-MPFM</t>
  </si>
  <si>
    <t>R7-MPFM</t>
  </si>
  <si>
    <t>R8-MPFM</t>
  </si>
  <si>
    <t>R9-MPFM</t>
  </si>
  <si>
    <t>R10-MPFM</t>
  </si>
  <si>
    <t>R11-MPFM</t>
  </si>
  <si>
    <t>R12-MPFM</t>
  </si>
  <si>
    <t>R13-MPFM</t>
  </si>
  <si>
    <t>R14-MPFM</t>
  </si>
  <si>
    <t>R1-MPFD</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</si>
  <si>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</si>
  <si>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</si>
  <si>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</si>
  <si>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</si>
  <si>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</si>
  <si>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</si>
  <si>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</si>
  <si>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</si>
  <si>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</si>
  <si>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</si>
  <si>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</si>
  <si>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</si>
  <si>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</si>
  <si>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</si>
  <si>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</si>
  <si>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</si>
  <si>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</si>
  <si>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</si>
  <si>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</si>
  <si>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</si>
  <si>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R2-MPFD</t>
  </si>
  <si>
    <t>R3-MPFD</t>
  </si>
  <si>
    <t>R4-MPFD</t>
  </si>
  <si>
    <t>R5-MPFD</t>
  </si>
  <si>
    <t>R1-MPFJ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</si>
  <si>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</si>
  <si>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</si>
  <si>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</si>
  <si>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</si>
  <si>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</si>
  <si>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</si>
  <si>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</si>
  <si>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</si>
  <si>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</si>
  <si>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</si>
  <si>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</si>
  <si>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</si>
  <si>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</si>
  <si>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</si>
  <si>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</si>
  <si>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</si>
  <si>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Impacto económico por decisiones desfavorables en contra de la Empresa emitidas por autoridades administrativas o judiciales.</t>
  </si>
  <si>
    <t>R2-MPFJ</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</si>
  <si>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</si>
  <si>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</si>
  <si>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</si>
  <si>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</si>
  <si>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</si>
  <si>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</si>
  <si>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</si>
  <si>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</si>
  <si>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4.4 y 6.2</t>
  </si>
  <si>
    <t>R2-MPFJ-CA2</t>
  </si>
  <si>
    <t>Solicitudes sin trámitar que fueron  presentadas por las ARS a la Oficina de Asesoría Legal</t>
  </si>
  <si>
    <t>R2-MPFJ-CO2</t>
  </si>
  <si>
    <t>Impacto por reproceso operativo por emitir nuevo concepto jurídico aclaratorio.</t>
  </si>
  <si>
    <t>R3-MPFJ</t>
  </si>
  <si>
    <t>R4-MPFJ</t>
  </si>
  <si>
    <t>R1-MPMS</t>
  </si>
  <si>
    <t>MPMS0101P - SENSIBILIZACIÓN Y CAPACITACIÓN PARA LA GESTIÓN SOCIAL DE LA EAAB-ESP</t>
  </si>
  <si>
    <t>Plan de Gestion Social</t>
  </si>
  <si>
    <t>MPMS0201P - ACCIONES Y ESTRATEGIAS DE GESTIÓN SOCIAL COMERCIAL Y OPERATIVA.</t>
  </si>
  <si>
    <t>R2-MPMS</t>
  </si>
  <si>
    <t>R2-MPMS-CA1</t>
  </si>
  <si>
    <t>Realizar actividades que no sean competencia de la empresa o por presión e influencia de diferentes actores políticos y sociales</t>
  </si>
  <si>
    <t>Gestión indebida de los recursos del componente social o servicios de la Empresa, para la obtención de beneficios particulares.</t>
  </si>
  <si>
    <t>R2-MPMS-CO1</t>
  </si>
  <si>
    <t>Impacto Económico por la utilización indebida de recursos</t>
  </si>
  <si>
    <t xml:space="preserve">MPMS0301P - ASESORÍA, ACOMPAÑAMIENTO Y SEGUIMIENTO A LOS PLANES DE GESTIÓN SOCIAL DE LOS PROYECTOS DE INVERSIÓN </t>
  </si>
  <si>
    <t>R1-MPMA</t>
  </si>
  <si>
    <t>Afectación en la imagen de la empresa, ante los grupos interés</t>
  </si>
  <si>
    <t>R2-MPMA</t>
  </si>
  <si>
    <t>R3-MPMA</t>
  </si>
  <si>
    <t>MPMA0704P Reparación de daños, escapes o fugas de redes, acometidas o accesorios</t>
  </si>
  <si>
    <t>R4-MPMA</t>
  </si>
  <si>
    <t>R5-MPMA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</si>
  <si>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</si>
  <si>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</si>
  <si>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</si>
  <si>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</si>
  <si>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</si>
  <si>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</si>
  <si>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</si>
  <si>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</si>
  <si>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</si>
  <si>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</si>
  <si>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</si>
  <si>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</si>
  <si>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</si>
  <si>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</si>
  <si>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</si>
  <si>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</si>
  <si>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</si>
  <si>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</si>
  <si>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</si>
  <si>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</si>
  <si>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</si>
  <si>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</si>
  <si>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</si>
  <si>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</si>
  <si>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</si>
  <si>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</si>
  <si>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</si>
  <si>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</si>
  <si>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</si>
  <si>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</si>
  <si>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</si>
  <si>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</si>
  <si>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</si>
  <si>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</si>
  <si>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</si>
  <si>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</si>
  <si>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</si>
  <si>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</si>
  <si>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</si>
  <si>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</si>
  <si>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</si>
  <si>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</si>
  <si>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</si>
  <si>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R8-MPMA</t>
  </si>
  <si>
    <t>R9-MPMA</t>
  </si>
  <si>
    <t>R10-MPMA</t>
  </si>
  <si>
    <t>R11-MPMA</t>
  </si>
  <si>
    <t>R12-MPMA</t>
  </si>
  <si>
    <t>R13-MPMA</t>
  </si>
  <si>
    <t>R14-MPMA</t>
  </si>
  <si>
    <t>R15-MPMA</t>
  </si>
  <si>
    <t>R16-MPMA</t>
  </si>
  <si>
    <t>R17-MPMA</t>
  </si>
  <si>
    <t>R18-MPMA</t>
  </si>
  <si>
    <t>R19-MPMA</t>
  </si>
  <si>
    <t>R20-MPMA</t>
  </si>
  <si>
    <t>R1-MPEE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</si>
  <si>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</si>
  <si>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</si>
  <si>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</si>
  <si>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</si>
  <si>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</si>
  <si>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</si>
  <si>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</si>
  <si>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</si>
  <si>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</si>
  <si>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</si>
  <si>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</si>
  <si>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</si>
  <si>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</si>
  <si>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</si>
  <si>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</si>
  <si>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</si>
  <si>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</si>
  <si>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</si>
  <si>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</si>
  <si>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R2-MPEE</t>
  </si>
  <si>
    <t>R3-MPEE</t>
  </si>
  <si>
    <t>R4-MPEE</t>
  </si>
  <si>
    <t>R5-MPEE</t>
  </si>
  <si>
    <t>R1-MPFI</t>
  </si>
  <si>
    <t>R2-MPFI</t>
  </si>
  <si>
    <t>R3-MPFI</t>
  </si>
  <si>
    <t>X</t>
  </si>
  <si>
    <t>##</t>
  </si>
  <si>
    <t>Riesgo</t>
  </si>
  <si>
    <t>Control</t>
  </si>
  <si>
    <t>Cod Control</t>
  </si>
  <si>
    <t>Procedimiento / Documento Metodológico</t>
  </si>
  <si>
    <t>Responsable</t>
  </si>
  <si>
    <t>Evidencia</t>
  </si>
  <si>
    <t>Factores de calificación</t>
  </si>
  <si>
    <t>Puntaje</t>
  </si>
  <si>
    <t>Causas</t>
  </si>
  <si>
    <t>Consecuencias</t>
  </si>
  <si>
    <t>CC</t>
  </si>
  <si>
    <t>CódigoR</t>
  </si>
  <si>
    <t>CódigoCC</t>
  </si>
  <si>
    <t>Documento Metodológico</t>
  </si>
  <si>
    <t>Dependencias / áreas ejecutoras del control</t>
  </si>
  <si>
    <t>PD</t>
  </si>
  <si>
    <t>PE</t>
  </si>
  <si>
    <t>PI</t>
  </si>
  <si>
    <t>PEN</t>
  </si>
  <si>
    <t>Final</t>
  </si>
  <si>
    <t>CA</t>
  </si>
  <si>
    <t>CO</t>
  </si>
  <si>
    <t>Cód. Riesgo</t>
  </si>
  <si>
    <t>Gerencia que administra riesgo</t>
  </si>
  <si>
    <t>Dirección/Ofc que administra el riesgo</t>
  </si>
  <si>
    <t>Tipo Riesgo</t>
  </si>
  <si>
    <t>Evento (nombre corto)</t>
  </si>
  <si>
    <t>Descripción del Evento</t>
  </si>
  <si>
    <t>Consecuencia</t>
  </si>
  <si>
    <t>Nivel Riesgo Inherente</t>
  </si>
  <si>
    <t>Código del Control</t>
  </si>
  <si>
    <t>Nombre del Control</t>
  </si>
  <si>
    <t>Probabilidad
Residual</t>
  </si>
  <si>
    <t>Impacto
Residual</t>
  </si>
  <si>
    <t>Zona Nivel Riesgo Residual</t>
  </si>
  <si>
    <t>Plan a implementar</t>
  </si>
  <si>
    <t>EHR2</t>
  </si>
  <si>
    <t>Gestión (RG)</t>
  </si>
  <si>
    <t>Inaceptable</t>
  </si>
  <si>
    <t>Causa</t>
  </si>
  <si>
    <t>Posible</t>
  </si>
  <si>
    <t>Detectivo</t>
  </si>
  <si>
    <t>EHR1</t>
  </si>
  <si>
    <t>Raro</t>
  </si>
  <si>
    <t>Aceptable</t>
  </si>
  <si>
    <t>EHR3</t>
  </si>
  <si>
    <t>EHR4</t>
  </si>
  <si>
    <t>EHR5</t>
  </si>
  <si>
    <t>EHR6</t>
  </si>
  <si>
    <t>EHRC01</t>
  </si>
  <si>
    <t>Corrupción (RC)</t>
  </si>
  <si>
    <t>(RC) Corrupción</t>
  </si>
  <si>
    <t>Mayor</t>
  </si>
  <si>
    <t>Seguimiento a Controles</t>
  </si>
  <si>
    <t>EHRC02</t>
  </si>
  <si>
    <t>EHRC03</t>
  </si>
  <si>
    <t>CDR1</t>
  </si>
  <si>
    <t>Oficina de Investigaciones Disciplinarias</t>
  </si>
  <si>
    <t>Investigaciones Disciplinarias</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</si>
  <si>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</si>
  <si>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</si>
  <si>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</si>
  <si>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</si>
  <si>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</si>
  <si>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CTCD06</t>
  </si>
  <si>
    <t>Revisión por la segunda instancia</t>
  </si>
  <si>
    <t>CDRC01</t>
  </si>
  <si>
    <t>Gerencia General</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</si>
  <si>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</si>
  <si>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</si>
  <si>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</si>
  <si>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</si>
  <si>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</si>
  <si>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</si>
  <si>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Dirección Seguros</t>
  </si>
  <si>
    <t>Automático</t>
  </si>
  <si>
    <t>Todas las áreas</t>
  </si>
  <si>
    <t>Objetivo: Verificar el cumplimiento de las etapas procesales y el debido recaudo probatorio
Descripción: Mensualmente, el Auxiliar Administrativo realiza una reunión con cada Comisionado, en la que se encarga de verificar el cumplimiento de las etapas procesales dentro de los términos legales y del recaudo probatorio, cotejando en los expedientes las últimas actuaciones realizadas por los comisionados  registrando en el Sistema de Información Disciplinaria del Distrito Capital (SID) y retroalimentado al Jefe de Oficina de Investigaciones Disciplinarias. Así mismo, esta información es registrada por la Secretaria del Despacho en el Aplicativo Interno de la OID.</t>
  </si>
  <si>
    <t>Aplicativo Interno de la OID, SID</t>
  </si>
  <si>
    <t>Objetivo: Realizar seguimiento al estado de los procesos, al cumplimiento de las etapas procesales a fin de tomar la decisión de fondo que en derecho corresponda.
Descripción: A través del Aplicativo de Investigaciones Disciplinarias (OID), se realiza seguimiento al estado de los procesos, generando alertas frente a la oportunidad en los términos, actuaciones procesales, y recaudo de pruebas. El Aplicativo emite alertas, las cuales se notifican de manera automática a los Profesionales Comisionados y al Profesional responsable del seguimiento al vencimiento de los términos, quien corrobora con el Abogado. Lo anterior, permite tomar acciones para prevenir la prescripción de la acción disciplinaria y emitir decisiones de fondo ajustadas a la Ley disciplinaria.</t>
  </si>
  <si>
    <t>Aplicativo de Investigaciones Disciplinarias (OID)</t>
  </si>
  <si>
    <t>Objetivo: Garantizar los derechos del investigado de acuerdo con lo estipulado en el Código Disciplinario
Descripción: Cuando el sujeto procesal presenta recurso de apelación frente a las providencias, el Jefe de Oficina de Investigaciones Disciplinarias analiza la procedencia del recurso y remite el expediente al Gerente General para la decisión final y la orden de su ejecución.</t>
  </si>
  <si>
    <t>Auto y comunicación remisoria del Expediente, Resolución del Gerente General (por la cual se decide el recurso de apelación)</t>
  </si>
  <si>
    <t>Matriz de riesgos (1a parte)</t>
  </si>
  <si>
    <t>Matriz de riesgos (2a parte)</t>
  </si>
  <si>
    <t>Cod. Riesgo</t>
  </si>
  <si>
    <t>Procesos actualizados</t>
  </si>
  <si>
    <t>Zona Inherente</t>
  </si>
  <si>
    <t>Zona Residual</t>
  </si>
  <si>
    <t>Procesos No actualizados</t>
  </si>
  <si>
    <t>Total riesgos/
proceso</t>
  </si>
  <si>
    <t>Riesgo Residual</t>
  </si>
  <si>
    <t>Total riesgos</t>
  </si>
  <si>
    <t>MPFP-CP1</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</si>
  <si>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</si>
  <si>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Dirección Bienes Raices</t>
  </si>
  <si>
    <t>MPFP-CP3</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</si>
  <si>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</si>
  <si>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MPEC-CC1</t>
  </si>
  <si>
    <t>Activar el protocolo de manejo de comunicaciones en situaciones de crisis menores y mayores</t>
  </si>
  <si>
    <t>Oficina Asesora de Imagen Corporativa y Comunicaciones</t>
  </si>
  <si>
    <t>MPFP-CP4</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</si>
  <si>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</si>
  <si>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MPFP-CP5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</si>
  <si>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</si>
  <si>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Oficio de solicitud de avalúo, insumos prediales actualizados</t>
  </si>
  <si>
    <t>MPFP-CP12</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</si>
  <si>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</si>
  <si>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Formato de Recolección de información censal, Ayuda de Memoria, registro fotográfico, lista de asistencia</t>
  </si>
  <si>
    <t>Dirección Saneamiento Ambiental</t>
  </si>
  <si>
    <t>Dirección Gestión Ambiental Sistema Hídrico</t>
  </si>
  <si>
    <t>MPMI-CP11</t>
  </si>
  <si>
    <t>Solicitud de avisos SAP a la DITG y a la DIE del los estudios de topobatimetría, modelo digital de terreno y modelo hidráulico e hidrológico.</t>
  </si>
  <si>
    <t>Aviso SAP a la Dirección Ingeniería Técnica y Geográfica (DITG) y Dirección de Ingeniería Especializada (DIE)</t>
  </si>
  <si>
    <t>MPMI-CP12</t>
  </si>
  <si>
    <t>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</si>
  <si>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MPMI-CP13</t>
  </si>
  <si>
    <t>Realizar la declaración de conflicto de interés.</t>
  </si>
  <si>
    <t>Declaración de conflicto de interés / SIDEAP.</t>
  </si>
  <si>
    <t>MPMI-CP14</t>
  </si>
  <si>
    <t xml:space="preserve">Visita conjunta con las entidades que participan en las mesas de priorizaciones </t>
  </si>
  <si>
    <t>Ayuda de memoria MPFD0801F05 y lista de asistencia MPFD0801F04 de las visitas</t>
  </si>
  <si>
    <t>MPMI-CC15</t>
  </si>
  <si>
    <t>Presentar solicitud para realizar el análisis de procedibilidad de apertura de investigación disciplinaria</t>
  </si>
  <si>
    <t>Queja o Informe                      
Recepción de queja verbal MPCD0101F04</t>
  </si>
  <si>
    <t>MPMI-CP16</t>
  </si>
  <si>
    <t>Reportar en el aplicativo Web de la Secretaria Distrital de Ambiente: 
1.	Los informes mensuales de generación de Residuos de Construcción y Demolición (RCD).
2.	Certificación de acopio de llantas, cuando lo determine el proceso.</t>
  </si>
  <si>
    <t>MPMI-CP17</t>
  </si>
  <si>
    <t xml:space="preserve">Realizar el reporte anual en el aplicativo del IDEAM la generación y los certificados de disposición final de los residuos peligrosos. </t>
  </si>
  <si>
    <t>Radicado, anexo y Excel de generación.</t>
  </si>
  <si>
    <t>MPMI-CP18</t>
  </si>
  <si>
    <t>Realizar el reporte anual ante la UAESP de residuos aprovechables.</t>
  </si>
  <si>
    <t>MPFD0801F08 Informe 
MPFD0801F02  Carta externa</t>
  </si>
  <si>
    <t>MPMI-CP19</t>
  </si>
  <si>
    <t>Socializaciones y/o sensibilización en RCD al supervisor/ interventor/ contratista.</t>
  </si>
  <si>
    <t>Ayudas de memoria MPFD0801F05
Listado de asistencia MPFD0801F04</t>
  </si>
  <si>
    <t>MPMI-CP20</t>
  </si>
  <si>
    <t>Verificar el permiso del sitio de disposición final para recepción de material vegetal</t>
  </si>
  <si>
    <t xml:space="preserve">Todas las áreas </t>
  </si>
  <si>
    <t>Permiso de disposición de material vegetal (verificado)</t>
  </si>
  <si>
    <t>MPMI-CP21</t>
  </si>
  <si>
    <t xml:space="preserve">Verificar los certificados de disposición final de material vegetal, en el cual se incluya la cantidad de material, el sitio de disposición y el tratamiento realizado.  </t>
  </si>
  <si>
    <t>Gerencia Jurídica</t>
  </si>
  <si>
    <t>Dirección de Servicios Informáticos</t>
  </si>
  <si>
    <t>MPFT-CC3</t>
  </si>
  <si>
    <t xml:space="preserve">Realizar pruebas de recuperación periódicas de las cintas de respaldo del ERP  tres veces(3) al año.
</t>
  </si>
  <si>
    <t xml:space="preserve">Prueba Restore Backup Offline SAP, ver "154_AIX_SAPPRD_Filesys_M3m-A2a". </t>
  </si>
  <si>
    <t>MPFT-CP6</t>
  </si>
  <si>
    <t>Registrar en el formulario SIMI/GIA, todos los sistemas de información nuevos y los existentes en la EAAB.</t>
  </si>
  <si>
    <t>Reporte de formularios de autorización.</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</si>
  <si>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</si>
  <si>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</si>
  <si>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Dirección de Seguros</t>
  </si>
  <si>
    <t xml:space="preserve">MPFD0801F01 Memorando interno y/o correo electrónico </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</si>
  <si>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</si>
  <si>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</si>
  <si>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 xml:space="preserve"> Informe de siniestro,  Lista de asistencia</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</si>
  <si>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</si>
  <si>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</si>
  <si>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MPFA-CC8</t>
  </si>
  <si>
    <t xml:space="preserve">Remitir comunicado a la Dirección de Seguros por intermedio del Corredor objetando la reclamación del siniestro; a su vez la Dirección de Seguros remite comunicado al área </t>
  </si>
  <si>
    <t>MPFA-CC9</t>
  </si>
  <si>
    <t xml:space="preserve">Detectar una reclamación sobre un hecho que no puede ser catalogado como siniestro, debe informar la situación a la Aseguradora y proceder a retirar la solicitud de indeminización </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</si>
  <si>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</si>
  <si>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</si>
  <si>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</si>
  <si>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</si>
  <si>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MPFA-CC12</t>
  </si>
  <si>
    <t>Llevar a comité de siniestros el riesgo materializado, información que se cruza con la selección de proveedores para identificar si hubo fallas en el estudio de proveedores e informar a la ARS para que se tomen las medidas a que haya lugar</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</si>
  <si>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</si>
  <si>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</si>
  <si>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</si>
  <si>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
Dirección Servicios Admnistrativos
Dirección Seguridad
</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</si>
  <si>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</si>
  <si>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</si>
  <si>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Dirección Administración Activos Fijos</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</si>
  <si>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</si>
  <si>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</si>
  <si>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División Almacenes</t>
  </si>
  <si>
    <t>Relación de diferencias en cantidades y materiales recibidos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</si>
  <si>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</si>
  <si>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</si>
  <si>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MPFJ-CC14</t>
  </si>
  <si>
    <t>Tomar decisión sobre el caso de acción de repetición en cuanto a lo sustentado por el apoderado que realiza el estudio.</t>
  </si>
  <si>
    <t>Ficha de acción de repetición 
MPFD0801F06
Acta de Comité</t>
  </si>
  <si>
    <t>MPFA-CP17</t>
  </si>
  <si>
    <t>Revisar las hojas de vida  y los estudios de confiabilidad, credibilidad y confianza del personal contratado</t>
  </si>
  <si>
    <t>Dirección de Seguridad</t>
  </si>
  <si>
    <t>MPFA-CP18</t>
  </si>
  <si>
    <t>Control de ingreso y salida de elementos</t>
  </si>
  <si>
    <t>MPFA-CC19</t>
  </si>
  <si>
    <t>Realizar la investigación relacionada con la pérdida o daños de bienes y presentar el informe para tomas las acciones correspondientes</t>
  </si>
  <si>
    <t>MPFB-CP3</t>
  </si>
  <si>
    <t>Revisión interdisciplinaria entre las ARS y la DCC de los procesos en sus estudios previos, solicitud de contratación y condiciones y términos de la invitación.</t>
  </si>
  <si>
    <t>Dirección de Contratación y Compras</t>
  </si>
  <si>
    <t>Correo electrónico
Boletin de mensajes SAP Ariba</t>
  </si>
  <si>
    <t>Seguimiento a la ejecución de los contratos para el cumplimiento de funciones y gestión respectiva, en el marco de los subcomités de Control Interno</t>
  </si>
  <si>
    <t>MPFD0801F05 Ayuda de memoria 
MPFD0801F04 Lista de asistencia</t>
  </si>
  <si>
    <t>Formulario GIA</t>
  </si>
  <si>
    <t>Base de Datos "Control de inicio de demandas" (cuadro excel)</t>
  </si>
  <si>
    <t>MPFF0404P Procedimiento Gestión de Cobro de Cartera Etapa Coactiva</t>
  </si>
  <si>
    <t>Regsitro en medios de comunicación</t>
  </si>
  <si>
    <t>Formato de solicitud de erogación caja menor MPFF0804F01, Formato de Relación gastos de transporte efectuados caja menor MPFF0804F09</t>
  </si>
  <si>
    <t>MPEE-CP4</t>
  </si>
  <si>
    <t>Revisar la ficha de inscripción, matriz multicriterio.</t>
  </si>
  <si>
    <t xml:space="preserve">Gerencia Corporativa de Planeamiento y Control
Dir. Planeación y Control de Inversiones.
</t>
  </si>
  <si>
    <t>Correo electrónico solicitando ajustes (Cuando aplique)  
Memorando dirigido al area ejecutora indicando que el proyecto fue inscrito.</t>
  </si>
  <si>
    <t>MPEE-CP5</t>
  </si>
  <si>
    <t xml:space="preserve">Revisar en el último trimestre de cada año la modelación del Plan Plurianual de Inversiones, POIR, POAI y PDD y presentar a la Junta Directiva el escenario de proyectos
 </t>
  </si>
  <si>
    <t>Gerencia Corporativa de Planeamiento y Control
Junta Directiva.</t>
  </si>
  <si>
    <t>Escenario del Plan Plurianual de Inversiones, POIR, POAI y PDD.
Certificado   de presentación del Plan Plurianual de Inversiones por parte de la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</si>
  <si>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</si>
  <si>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</si>
  <si>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</si>
  <si>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MPEE-CP7</t>
  </si>
  <si>
    <t>Seguimiento mensual a la causación de los proyectos de mantenimiento</t>
  </si>
  <si>
    <t xml:space="preserve">Profesional Especializado Nivel 21 
Gerencia Corporativa de Planeamiento y Control
Dirección de Planeación y Control de Rentabilidad Gastos y Costos </t>
  </si>
  <si>
    <t>Informe de proyectos inscritos en el SGI</t>
  </si>
  <si>
    <t>MPFB-CP7</t>
  </si>
  <si>
    <t>Revisión y validación del presupuesto definido por las ARS de acuerdo a lo establecido en el manual de contratación, normatividad  y procedimiento vigente</t>
  </si>
  <si>
    <t>MPFB-CP23</t>
  </si>
  <si>
    <t>MPFB-CP24</t>
  </si>
  <si>
    <t>Definición de lineamientos y plazos para la revisión oportuna de los documentos generados en la ejecución contractual (actas, informes).</t>
  </si>
  <si>
    <t>MPFJ-CP2</t>
  </si>
  <si>
    <t>Gerencias de Zonas (1-5)
Dirección Red Troncal Alcantarillado</t>
  </si>
  <si>
    <t>Divisiones de Alcantarillado Zonas (1-5)</t>
  </si>
  <si>
    <t>Seguimiento a las órdenes de trabajo de las Zonas de Servicio en el Sistema de Gestión Operativo- SGO</t>
  </si>
  <si>
    <t>División Administrativa y Financiera / PTAR El Salitre / Dirección Red Troncal Alcantarillado</t>
  </si>
  <si>
    <t>MPML-CP16</t>
  </si>
  <si>
    <t xml:space="preserve">Verificación de materiales antes de la liquidación de las ordenes de trabajo </t>
  </si>
  <si>
    <t xml:space="preserve">Muestreo de seguiimiento a las ordenes de trabajo en el SGO </t>
  </si>
  <si>
    <t>MPML-CP17</t>
  </si>
  <si>
    <t>Seguimiento a la salida diaria de materiales de mantenimiento de la PTAR El Salitre</t>
  </si>
  <si>
    <t>MPML0302F02 Salida Diaria de Materiales Almacén</t>
  </si>
  <si>
    <t>MPML-CP18</t>
  </si>
  <si>
    <t>Diligenciamiento del compromiso del Codigo de Integridad de la EAAB</t>
  </si>
  <si>
    <t>Muestreo del MPEH0401F01 compromiso frente al Codigo de Integridad</t>
  </si>
  <si>
    <t>MPML-CC19</t>
  </si>
  <si>
    <t xml:space="preserve">Verificación de la programación de rutas en el SGO </t>
  </si>
  <si>
    <t xml:space="preserve">Muestreo de seguimiento a las ordenes de trabajo en el SGO </t>
  </si>
  <si>
    <t>MPML-CC35</t>
  </si>
  <si>
    <t>MPCI-CP1</t>
  </si>
  <si>
    <t>Aplicación del estatuto de auditoría</t>
  </si>
  <si>
    <t>OCIG</t>
  </si>
  <si>
    <t>MPCI-CP2</t>
  </si>
  <si>
    <t>Verificar la suscripción de la Declaración de Independencia y Objetividad de Audioría</t>
  </si>
  <si>
    <t>MPCI-CC3</t>
  </si>
  <si>
    <t>Revisión del informe preliminar por parte del Jefe de la Oficina</t>
  </si>
  <si>
    <t>MPCI-CC5</t>
  </si>
  <si>
    <t xml:space="preserve">Presentación de los avances y cumplimiento del Plan Anual de Auditoria Combinado al CICCI y al Comité de Auditoría de Junta Directiva de la EAAB-ESP </t>
  </si>
  <si>
    <t>MPFC-CP1</t>
  </si>
  <si>
    <t>Determinar y  solicitar privilegios de acceso al sistema</t>
  </si>
  <si>
    <t>Dirección de servicios de informática
Dirección Servicios Técnicos</t>
  </si>
  <si>
    <t>MPFC-CP2</t>
  </si>
  <si>
    <t xml:space="preserve">Registrar el ingreso a los laboratorios </t>
  </si>
  <si>
    <t>Dirección de servicios administrativos
Dirección Servicios Técnicos</t>
  </si>
  <si>
    <t>MPFC-CP3</t>
  </si>
  <si>
    <t>Restringir el acceso mediante uso de carné</t>
  </si>
  <si>
    <t>Aviso SAP que se realiza para la solicitud de autorización de ingreso y salida del laboratorio</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</si>
  <si>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</si>
  <si>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</si>
  <si>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Dirección Servicios Técnicos</t>
  </si>
  <si>
    <t>MPFC-CP5</t>
  </si>
  <si>
    <t>Autorizar cambios en la Programación</t>
  </si>
  <si>
    <t>Desarrollar acciones para alertar a la empresa sobre situaciones o eventos que pueden impactar negativamente la imagen corporativa detectados a través de medios de comunicación y/o redes sociales</t>
  </si>
  <si>
    <t>Dirección de Apoyo Comercial
(Catastro de Usuarios)</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</si>
  <si>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</si>
  <si>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</si>
  <si>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</si>
  <si>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</si>
  <si>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</si>
  <si>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</si>
  <si>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</si>
  <si>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</si>
  <si>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</si>
  <si>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</si>
  <si>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</si>
  <si>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</si>
  <si>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</si>
  <si>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</si>
  <si>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</si>
  <si>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</si>
  <si>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</si>
  <si>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Jefe de División de Operación Comercial</t>
  </si>
  <si>
    <t>Memorando Interno de traslado de la denuncia de corrupción</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</si>
  <si>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</si>
  <si>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</si>
  <si>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</si>
  <si>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</si>
  <si>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</si>
  <si>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MPFB-CP6</t>
  </si>
  <si>
    <t>Publicación de los resultados de evaluación y traslado a observaciones por parte de los oferentes para la identificación de inconsistencias.</t>
  </si>
  <si>
    <t>Informe de evaluación publicado en PCAB</t>
  </si>
  <si>
    <t>MPFB-CP8</t>
  </si>
  <si>
    <t>Establecimiento del cronograma para las invitaciones públicas y públicas simplificadas con plazos razonables y adecuados para las etapas del mismo.</t>
  </si>
  <si>
    <t>Publicación de Condiciones y Términos en PCAB</t>
  </si>
  <si>
    <t>MPFB-CP9</t>
  </si>
  <si>
    <t>Mecanismo aleatorio método de asignación de puntaje oferta económica</t>
  </si>
  <si>
    <t>Publicación de resultados mecanismo aleatorio en PCAB</t>
  </si>
  <si>
    <t>MPFB-CP10</t>
  </si>
  <si>
    <t>Suscripción y cumplimiento del compromiso anticorrupción y código de integridad</t>
  </si>
  <si>
    <t>MPFB-CP11</t>
  </si>
  <si>
    <t xml:space="preserve">Consulta de listas restrictivas para el lavado de activos y financiación del terrorismo </t>
  </si>
  <si>
    <t>MPFB-CC14</t>
  </si>
  <si>
    <t>Declaratoria de terminación del proceso.</t>
  </si>
  <si>
    <t>Recomendación de Terminación del Proceso</t>
  </si>
  <si>
    <t>MPFB-CC15</t>
  </si>
  <si>
    <t>Condición resolutoria del contrato o declaratoria de terminación del proceso.</t>
  </si>
  <si>
    <t>MPFB-CP40</t>
  </si>
  <si>
    <t>Visitas de campo y reuniones de seguimiento por parte de los Ordenadores del pago</t>
  </si>
  <si>
    <t>MPFD0801F05 Ayuda de memoria</t>
  </si>
  <si>
    <t>MPFB0120F13 Compromiso frente al códgio de integridad
MPFB0120F17 Compromiso anticorrupción</t>
  </si>
  <si>
    <t>MPFB-CC41</t>
  </si>
  <si>
    <t>MPEE-CP1</t>
  </si>
  <si>
    <t>MPEE-CP2</t>
  </si>
  <si>
    <t>MPEE-CP3</t>
  </si>
  <si>
    <t>Aviso SAP</t>
  </si>
  <si>
    <t>MPFM-CP11</t>
  </si>
  <si>
    <t>Verificación de la información consignada en la orden de trabajo (Verificación de aviso SAP)</t>
  </si>
  <si>
    <t>Dirección Servicios Administrativos, Dirección Servicios Electromecánica, Dirección Información Técnica y Geográfica, Dirección Salud</t>
  </si>
  <si>
    <t>MPFM-CP12</t>
  </si>
  <si>
    <t>Realizar visitas aleatorias a campo con el fin de validar 
respiuestos sacados del almacén vs el uso real de ellos
Se debe realizar como mínimo 2 veces al mes.</t>
  </si>
  <si>
    <t>MPFD-CP1</t>
  </si>
  <si>
    <t xml:space="preserve">Mantener los accesos y privilegios de los usuarios a los aplicativos de la EAAB de acuerdo a las  funciones del área.
</t>
  </si>
  <si>
    <t>Dirección Servicios de Informática
Dirección de Información Técnica y Geográfica</t>
  </si>
  <si>
    <t>MPFD-CP2</t>
  </si>
  <si>
    <t xml:space="preserve">Asegurar que las comunicaciones oficiales sean asignadas y entregadas a las áreas responsables
</t>
  </si>
  <si>
    <t xml:space="preserve">Dirección Servicios Administrativos
</t>
  </si>
  <si>
    <t>MPFD-CP3</t>
  </si>
  <si>
    <t xml:space="preserve">Digitalizar y cargar imagen de formato PDF en aplicativo de correspondencia
</t>
  </si>
  <si>
    <t>Dirección Servicios Administrativo</t>
  </si>
  <si>
    <t>MPFD-CC4</t>
  </si>
  <si>
    <t xml:space="preserve">Verificar la integridad y completitud del cargue de la información
</t>
  </si>
  <si>
    <t>Dirección Información Técnica y Geográfica</t>
  </si>
  <si>
    <t>Pantallazos de cargue en el  archivo electrónico</t>
  </si>
  <si>
    <t>MPFD-CC5</t>
  </si>
  <si>
    <t>Realizar la búsqueda de los documentos en el archivo electrónico.</t>
  </si>
  <si>
    <t>Dirección Gestión de Calidad y Procesos</t>
  </si>
  <si>
    <t>Pantallazos de búsqueda de documentos SUG el  archivo electrónico</t>
  </si>
  <si>
    <t>MPFD-CC6</t>
  </si>
  <si>
    <t xml:space="preserve">
Corroborar que el expediente contenga la totalidad de los tipos documentales </t>
  </si>
  <si>
    <t>MPFJ-CP1</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</si>
  <si>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</si>
  <si>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MPFJ-CC7</t>
  </si>
  <si>
    <t xml:space="preserve">Informar a la Oficina de Control Interno Disciplinario y/o Comisión Nacional de Disciplina los hechos en los cuales incurrio el apoderado de la Empresa por la indebida Representación judicial y/o Adminsitrativa de la Empresa. </t>
  </si>
  <si>
    <t>Memorando y/o correo electrónico.</t>
  </si>
  <si>
    <t>MPFJ-CP15</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</si>
  <si>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</si>
  <si>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</si>
  <si>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Notificaciones del proveedor de Vigilancia Judicial.
Base de datos en Excel</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</si>
  <si>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</si>
  <si>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</si>
  <si>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MPFJ0101F01 Concepto jurídico</t>
  </si>
  <si>
    <t>MPFJ-CP3</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</si>
  <si>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</si>
  <si>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</si>
  <si>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</si>
  <si>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MPFJ0101F02 Seguimiento de solicitudes de servicio</t>
  </si>
  <si>
    <t>MPFJ-CC5</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</si>
  <si>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</si>
  <si>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MPFJ-CC4</t>
  </si>
  <si>
    <t>Emitir nuevo concepto jurídico para enviar al área.
El Jefe de la Oficina de Asesoría Legal revisa el concepto jurídico emitido, en el cual se incurrio en interpretaciones subjetivas de las normas. Analiza y emite un nuevo concepto para enviar al área.</t>
  </si>
  <si>
    <t>Direccion Gestion Comunitaria</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</si>
  <si>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</si>
  <si>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</si>
  <si>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Informe de Gestión Social Mensual</t>
  </si>
  <si>
    <t>MPMS-CC4</t>
  </si>
  <si>
    <t>División Servicio de Acueducto de las Gerencias de Zona 1 a 5.</t>
  </si>
  <si>
    <t>Seguimiento diario de la disponibilidad de productos químicos en bodega de las PTAP, según los stock mínimos definidos</t>
  </si>
  <si>
    <t>Direccion Abastecimiento/División Sistema Sur Abastecimiento
División Sistema Norte Abastecimiento
División Abastecimiento Tibitoc</t>
  </si>
  <si>
    <t>MPMA-CP22</t>
  </si>
  <si>
    <t>MPMA-CP30</t>
  </si>
  <si>
    <t>MPMA-CP31</t>
  </si>
  <si>
    <t xml:space="preserve">Revisión y visto bueno de la prestación del servicio de carrotanque </t>
  </si>
  <si>
    <t xml:space="preserve">División Servicio de Acueducto de las Gerencias de Zona 1 a 5.
Dirección Red Matriz Acueducto </t>
  </si>
  <si>
    <t>MPMA-CC32</t>
  </si>
  <si>
    <t>Presentar solicitud para realizar el análisis de procebilidad de apertura de investigación</t>
  </si>
  <si>
    <t>División Servicio de Acueducto de las Gerencias de Zona 1 a 5.
Dirección Red Matriz Acueducto 
Dirección Abastecimiento</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</si>
  <si>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</si>
  <si>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</si>
  <si>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Revisar y analizar la presentación de la planificación y presupuestación</t>
  </si>
  <si>
    <t>Acta de comité o  Certificación de presentación en comité corporativo</t>
  </si>
  <si>
    <t>Revisar la solicitud de la modificación de la planificación</t>
  </si>
  <si>
    <t>Aviso de servicio con estatus modificado</t>
  </si>
  <si>
    <t>Providencia firmada,
Ayuda de Memoria y Lista de Asistencia (Si aplica - Sala de Discusión)</t>
  </si>
  <si>
    <t>Objetivo: Verificar que los proyectos de las decisiones estén conforme a la Ley para garantía de los derechos del investigado.
Descripción: El Jefe de Oficina de Investigaciones Disciplinarias revisa todos los proyectos de Providencia, verificando que éstos estén conformes a la Ley, cumplan las garantías del debido proceso y que conste en el expediente la comunicación a los sujetos procesales. En caso de observaciones se discute el caso con el Comisionado y se decide si se eleva a Sala de Discusión o se aceptan las correciones. Cuando se lleva a Sala de discusión, se analizan jurídicamente las observaciones, procedibilidad de la prueba, y  la decisión de fondo que se va a tomar.</t>
  </si>
  <si>
    <t>Proceso responsable del Riesgo</t>
  </si>
  <si>
    <t>Proceso responsable del control</t>
  </si>
  <si>
    <t>Controles riesgos de corrupción (Archer)</t>
  </si>
  <si>
    <t>Riesgos de Corrupción</t>
  </si>
  <si>
    <t>MATRIZ DE RIESGOS</t>
  </si>
  <si>
    <t>GENERAL</t>
  </si>
  <si>
    <t>Descripción del Riesgo (Elementos de redacción)</t>
  </si>
  <si>
    <t>Probabilidad Inherente
Riesgos Corrupción</t>
  </si>
  <si>
    <t>Probabilidad Inherente
Otros Riesgos</t>
  </si>
  <si>
    <t>Descripción de controles que afectan la probabilidad inherente /////  Tipo Preventivo y Detectivo
Descripción de controles que afectan el impacto inherente /////  Tipo Correctivo</t>
  </si>
  <si>
    <t>Probabilidad Residual</t>
  </si>
  <si>
    <t>Impacto Residual</t>
  </si>
  <si>
    <t>Valor riesgo Residual</t>
  </si>
  <si>
    <t>Enlace</t>
  </si>
  <si>
    <t>Zona riesgo Residual</t>
  </si>
  <si>
    <t>Causas (inmediata, raíz) / Aspectos A. / Amenazas / Vulnerabilidades</t>
  </si>
  <si>
    <t>Cod 
Consecuencia</t>
  </si>
  <si>
    <t>Objetivo Estratégico</t>
  </si>
  <si>
    <t>Gestión, Fiscal y Seguridad de la información</t>
  </si>
  <si>
    <t>SARLAFT</t>
  </si>
  <si>
    <t>Código del control</t>
  </si>
  <si>
    <t>Propósito/ Tipo</t>
  </si>
  <si>
    <t>Descripción del control
(Responsable+Acción+Complemento: Frecuencia, criterios de calidad, decisiones de desviación y evidencia )</t>
  </si>
  <si>
    <t>Responsable del control</t>
  </si>
  <si>
    <t>Frecuencia</t>
  </si>
  <si>
    <t>Tipo de tecnología</t>
  </si>
  <si>
    <t>Calificación final controles</t>
  </si>
  <si>
    <t>Sub-probabilidad residual</t>
  </si>
  <si>
    <t>Min Aceptable</t>
  </si>
  <si>
    <r>
      <t xml:space="preserve">Valor Probabilidad </t>
    </r>
    <r>
      <rPr>
        <b/>
        <sz val="11"/>
        <color theme="1"/>
        <rFont val="Calibri"/>
        <family val="2"/>
        <scheme val="minor"/>
      </rPr>
      <t>RESIDUAL</t>
    </r>
  </si>
  <si>
    <r>
      <t xml:space="preserve">Probabilidad </t>
    </r>
    <r>
      <rPr>
        <b/>
        <sz val="11"/>
        <color theme="1"/>
        <rFont val="Calibri"/>
        <family val="2"/>
        <scheme val="minor"/>
      </rPr>
      <t>RESIDUAL</t>
    </r>
  </si>
  <si>
    <t>Sub-impacto residual</t>
  </si>
  <si>
    <t>Impacto valor 5 N</t>
  </si>
  <si>
    <t>Impacto valor 3 N</t>
  </si>
  <si>
    <t>Impacto R Final</t>
  </si>
  <si>
    <r>
      <t xml:space="preserve">Valor del impacto </t>
    </r>
    <r>
      <rPr>
        <b/>
        <sz val="11"/>
        <color theme="1"/>
        <rFont val="Calibri"/>
        <family val="2"/>
        <scheme val="minor"/>
      </rPr>
      <t>RESIDUAL</t>
    </r>
  </si>
  <si>
    <r>
      <t xml:space="preserve">Impacto </t>
    </r>
    <r>
      <rPr>
        <b/>
        <sz val="11"/>
        <color theme="1"/>
        <rFont val="Calibri"/>
        <family val="2"/>
        <scheme val="minor"/>
      </rPr>
      <t>RESIDUAL</t>
    </r>
  </si>
  <si>
    <t>Factores del Riesgo</t>
  </si>
  <si>
    <t>Descripción de causas
Causas inmediatas</t>
  </si>
  <si>
    <t>Causas Raíz</t>
  </si>
  <si>
    <t>Descripción de consecuencias</t>
  </si>
  <si>
    <t>Imagen</t>
  </si>
  <si>
    <t>Impacto SARLAFT</t>
  </si>
  <si>
    <t>Propósito</t>
  </si>
  <si>
    <t>Está definido el responsable en términos de cargo</t>
  </si>
  <si>
    <t>Está definida la frecuencia en que se ejecuta el control</t>
  </si>
  <si>
    <t>Estado de documentación del control</t>
  </si>
  <si>
    <t>Se encuentra definido en dónde queda la evidencia de ejecución del control</t>
  </si>
  <si>
    <t>tecnología</t>
  </si>
  <si>
    <t>Factor Talento Humano: Posibles comportamientos no éticos de los empleados</t>
  </si>
  <si>
    <t>No Aplica</t>
  </si>
  <si>
    <t>No registrar o registrar de forma indebida la información de la nómina y del personal activo y pensionados de la EAAB-ESP</t>
  </si>
  <si>
    <t>Posibilidad de recibir cualquier dádiva o beneficio a nombre propio para favorecer a los trabajadores oficiales o pensionados al registrar novedades de nomina inexistentes o el no registro de novedades que puedan generar sanciones o suspenciones al trabajador</t>
  </si>
  <si>
    <t>Impacto económico por perdida de recursos de la Empresa por pagos adicionales</t>
  </si>
  <si>
    <t>Casi Seguro</t>
  </si>
  <si>
    <t>El coordinador de nómina de la Dirección de Compensaciones de manera quincenal realiza verificación cruzada en el aplicativo SAP de las novedades ingresadas por los liquidadores, validando que las novedades correspondan al período de pago y el valor correspondiente de las novedades incluyendo descuentos o pagos adicionales; si todo esta conforme procede a la aprobación en SAP. En caso de evidenciar desviaciones el coordinador  genera un reporte desde SAP a excel, sobre el cual presenta las observaciones y las remite por correo electrónico para que los liquidadores realicen los ajustes correspondientes</t>
  </si>
  <si>
    <t>Se encuentra documentado</t>
  </si>
  <si>
    <t>MPEH0701P</t>
  </si>
  <si>
    <t>Manual</t>
  </si>
  <si>
    <t>Factor Talento Humano: Fraude interno (corrupción, soborno)</t>
  </si>
  <si>
    <t>Impacto legal por requerimiento de una Autoridad Administrativa o Judicial</t>
  </si>
  <si>
    <t>El liquidador de nómina de la Dirección de Compensaciones  ingresa las novedades de manera quincenal en el aplicativo SAP; si la novedad ya fue ingresada, o no corresponde al trabajador, o no corresponde al período de nómina el aplicativo genera de manera automática la alerta generando en la pantalla mensajes automáticos asegurando que no se cargue la novedad hasta que no se realicen los ajustes solicitados</t>
  </si>
  <si>
    <t>El coordinador de nómina de la Dirección de Compensaciones en caso de detectar pago irregulares dentro de la nómina de personal activo y pensionados, remitirá de manera inmediata a través memorando interno o correo eléctronico reporte a la Oficina de Investigaciones Disciplinarias.</t>
  </si>
  <si>
    <t>MPEH1101P</t>
  </si>
  <si>
    <t>El Coordinador de nómina de la Dirección de Compensaciones en caso de detectar pago irregulares dentro de la nómina de personal activo y pensionados;  comunica al  Director de compensaciones  quien solicitará al Servidor público o pensionado a través de correo electrónico el reintrego del dinero que no correspondía al pago dejando la relación correspondiente en el siguiente pago de nómina y en el desprendible de nómina correspondiente</t>
  </si>
  <si>
    <t>Incorrecta verificación de requisitos por parte del personal</t>
  </si>
  <si>
    <t>Posibilidad de recibir cualquier dádiva o beneficio a nombre propio para favorecer a los trabajadores oficiales o pensionados otorgando beneficios  convencionales sin el cumplimiento de requisitos</t>
  </si>
  <si>
    <t xml:space="preserve">Afectación e impacto en los recursos económicos de la empresa </t>
  </si>
  <si>
    <t>Probable</t>
  </si>
  <si>
    <t>El profesional de bienestar de la Dirección de Mejoramiento Calidad de vida recibe los documentos presentados por los trabajadores oficiales de acuerdo a lo establecido en el cronograma de bienestar y revisa que cumplan lo establecido en los acuerdos de convenciones colectivas de trabajo para Auxilios educativos, becas, adjudicación de prestamos de  vivienda, Asignación de PAS-PC. En caso de evidenciar alguna inconsistencia, regresa los documentos al trabajador para ajustes.   
Para el caso de los beneficiarios del PAS-PC se genera informe de las novedades con las observaciones asociadas.
Los trabajadores que cumplen  con los requisitos establecidos son presentados ante  el Sub-comité Educativo para el caso de auxilios educativos y becas y Comité de vivienda para el caso de la adjudicación de préstamos de vivienda para la definición de los beneficiarios finales, los cuales quedan registrados en el acta de subcomité de cada uno.</t>
  </si>
  <si>
    <t>MPEH0601P
MPEH0603P
MPEH0604P
MPEH0605P
MPEH0606P
MPEH0611P</t>
  </si>
  <si>
    <t>El profesional de bienestar de la Dirección de Mejoramiento Calidad de Vida, en caso de evidenciar inconsistencias o falsedad en la documentación presentada por el servidor público, remite a través de memorando interno o correo electrónico esta información a la oficina de investigaciones disciplinaria</t>
  </si>
  <si>
    <t>El profesional de bienestar de la Dirección de Mejoramiento Calidad de Vida una vez detectada la inconsistencia en la información, solicita a través de correo electrónico al profesional la devolución de los dineros consignados que no corresponden, los cuales serían descontados de la nómina  y desprendible de nómina</t>
  </si>
  <si>
    <t>No está documentado</t>
  </si>
  <si>
    <t>Presiones externas para realizar contratación de personal en específico</t>
  </si>
  <si>
    <t>Posibilidad de recibir cualquier dádiva o beneficio a nombre propio para realizar la alteración, modificación u omisión de información en el proceso de selección, promoción y vinculación con el fin de favorecer al candidato</t>
  </si>
  <si>
    <t>Impacto legal por requerimiento de una Autoridad Administrativa o Judicial por parte de los candidatos</t>
  </si>
  <si>
    <t>El profesional de vinculación de la Dirección de Mejoramiento Calidad de Vida verifica la información de la hoja de vida del candidato  a través de la lista de chequeo de vinculación de acuerdo con el resultado de la lista de elegibles generada durante el concurso, (certificaciones laborales, académicas), con  el fin de validar que cumple los requisitos definidos en el Manuales de funciones (Resoluciones vigentes de Manuales de funciones para trabajadores oficiales y empleados públicos), así como también revisa el certificado de aptitud médica de forma que se asegure el cumplimiento conforme a lo establecido en la Matriz de Identificación de Peligros dando de esta forma autorización de ingreso a través del formato de autorización de ingreso .
En caso de que el candidato no cumpla con lo requerido se le informa y no se continua con el proceso de vinculación y se genera memorando interno de comunicación</t>
  </si>
  <si>
    <t>MPEH0201P
MPEH0202P
MPEH0301P</t>
  </si>
  <si>
    <t>Modificación de manuales de funciones o competencias laborales o de la estructura organizacional para favorecer la vinculación de un aspirante.</t>
  </si>
  <si>
    <t>El Director de Desarrollo Organizacional revisa la propuesta de resolución de modificación de manual de funciones para trabajadores oficiales y servidores públicos, asegurando que cumpla con la estructura organizacional y teniendo en cuenta los estudios técnicos realizados, si se presentan observaciones estas son remitidas a los profesionales a través de memorando interno para realizar los ajustes.
Una vez se realizan los ajustes los manuales de funciones son presentados a las organizaciones sindicales para la aprobación de los mismos</t>
  </si>
  <si>
    <t xml:space="preserve">MPEH0103P </t>
  </si>
  <si>
    <t>El Profesional nivel 22 de la Dirección de Mejoramiento Calidad de vida, en caso de evidenciar inconsistencia en la documentación por parte del candidato seleccionado o alteración de la lista de elegibles, remite esta información a través de memorando interno o correo electrónico a la Oficina de Investigaciones Disciplinaria</t>
  </si>
  <si>
    <t>R101-MPEH</t>
  </si>
  <si>
    <t>R101-MPEH-CA1</t>
  </si>
  <si>
    <t>R101-MPEH-CO1</t>
  </si>
  <si>
    <t>1-0,8</t>
  </si>
  <si>
    <t>MPEH-CD101</t>
  </si>
  <si>
    <t>Muy Baja-Mayor</t>
  </si>
  <si>
    <t>Plan de tratamiento</t>
  </si>
  <si>
    <t>R101-MPEH-CO2</t>
  </si>
  <si>
    <t>MPEH-CP102</t>
  </si>
  <si>
    <t>MPEH-CD103</t>
  </si>
  <si>
    <t>MPEH-CD104</t>
  </si>
  <si>
    <t>Factor Procesos: Otros</t>
  </si>
  <si>
    <t>Desconocimiento en los requisitos</t>
  </si>
  <si>
    <t>Posibilidad de aprobar nuevas tecnologías sin el cumplimiento de los requistos establecidos en la norma NS-099 para beneficio particular</t>
  </si>
  <si>
    <t>Reprocesos por uso de nuevas tecnologías que no cumplen las expectativas</t>
  </si>
  <si>
    <t>N.A.</t>
  </si>
  <si>
    <t>El comité Industrial aprueba por demanda la nueva tecnología teniendo en cuenta los resultados obtenidos en la evaluación y consigna dicha decisión en el acta del Comité Industrial.</t>
  </si>
  <si>
    <t>MPFI0201P Evaluación de productos y nuevas tecnologías para uso de la EAAB</t>
  </si>
  <si>
    <t>factores externos: Otros</t>
  </si>
  <si>
    <t xml:space="preserve">Presión a la empresa por parte de los proveedores de nuevas tecnologias </t>
  </si>
  <si>
    <t>Afectación económica por sanciones</t>
  </si>
  <si>
    <t>Los integrantes del plan de pruebas ((Director o Jefe de división del area usuaria, Profesional Especializado nivel 20 DIE, personal apoyo DIE y Director DIE) de comun acuerdo, aprueban, cada vez que se presente una nueva tecnología, mediante firma lo establecido en el formato MPFI0202F05 Plan de pruebas con el fin de verificar las características de la nueva tecnología y en especial su funcionalidad y operabilidad</t>
  </si>
  <si>
    <t>Situación inmediata por urgencia para resolver un problema</t>
  </si>
  <si>
    <t>Afectación de la imagen corporativa</t>
  </si>
  <si>
    <t xml:space="preserve">
Los integrantes del plan de pruebas (Director o Jefe de dividión del area usuaria, Profesional Especializado nivel 20 DIE, personal apoyo DIE)  aprueban el  Informe Final de Evaluación de la nueva tecnología mediante firma (MPFI0202F07), cada vez que se evalue una nueva tecnología, en donde se contempla según aplique,  la intercambiabilidad, operabilidad, funcionalidad, frecuencia de uso prevista a futuro, oportunidad, conveniencia, pruebas de laboratorio, pruebas de campo, entre otros, esto conforme lo establecido en la norma técnica NS-099 “Requisitos mínimos para la evaluación de productos y nuevas tecnologías para uso de la EAAB-ESP”.</t>
  </si>
  <si>
    <t>R102-MPEH</t>
  </si>
  <si>
    <t>R102-MPEH-CA1</t>
  </si>
  <si>
    <t>R102-MPEH-CO1</t>
  </si>
  <si>
    <t>0,8-0,8</t>
  </si>
  <si>
    <t>MPEH-CD105</t>
  </si>
  <si>
    <t>Baja-Mayor</t>
  </si>
  <si>
    <t>MPEH-CD106</t>
  </si>
  <si>
    <t>MPEH-CD107</t>
  </si>
  <si>
    <t>R103-MPEH</t>
  </si>
  <si>
    <t>R103-MPEH-CA1</t>
  </si>
  <si>
    <t>R103-MPEH-CO1</t>
  </si>
  <si>
    <t>0,6-0,8</t>
  </si>
  <si>
    <t>MPEH-CD108</t>
  </si>
  <si>
    <t>R103-MPEH-CA2</t>
  </si>
  <si>
    <t>R103-MPEH-CO2</t>
  </si>
  <si>
    <t>MPEH-CD109</t>
  </si>
  <si>
    <t>MPEH-CD110</t>
  </si>
  <si>
    <t>R104-MPFI</t>
  </si>
  <si>
    <t>R104-MPFI-CA1</t>
  </si>
  <si>
    <t>R104-MPFI-CO1</t>
  </si>
  <si>
    <t>MPFI-CP101</t>
  </si>
  <si>
    <t>R104-MPFI-CA2</t>
  </si>
  <si>
    <t>R104-MPFI-CO2</t>
  </si>
  <si>
    <t>MPFI-CP102</t>
  </si>
  <si>
    <t>R104-MPFI-CA3</t>
  </si>
  <si>
    <t>R104-MPFI-CO3</t>
  </si>
  <si>
    <t>MPFI-CP103</t>
  </si>
  <si>
    <t>R101-MPEC</t>
  </si>
  <si>
    <t>Factor Procesos: Errores de grabación, autorización</t>
  </si>
  <si>
    <t>R101-MPEC-CA1</t>
  </si>
  <si>
    <t>No aplicación de los filtros de aprobación de información previos a la divulgación y/o publicación de información</t>
  </si>
  <si>
    <t>Posibilidad de entregar información no autorizada de la Empresa a medios de comunicación masivos y/o a un tercero sin seguir el procedimiento establecido por la Empresa para la comunicación interna y/o externa a cambio de la aceptación de dádivas y/o el favorecimiento de un tercero.</t>
  </si>
  <si>
    <t>R101-MPEC-CO1</t>
  </si>
  <si>
    <t>Reputación y Liderazgo</t>
  </si>
  <si>
    <t>0,6-0,6</t>
  </si>
  <si>
    <t>MPEC-CP101</t>
  </si>
  <si>
    <t>Cada vez que se reciban los contenidos proyectados por parte de la OICYC, el solicitante de publicación de la información (Colaboradores de la EAAB, Jefes de Oficina, Gerentes Corporativos y/o Alcaldía Mayor de Bogotá) revisa los contenidos proyectados por la OICYC frente a la solicitud enviada, validando que la precisión del contenido corresponda a lo esperado a comunicar (indicaciones como fechas, lugares, cronogramas, cifras y datos precisos del tema).
En el caso en que se requiera corregir algún dato o información del contenido proyectado, se informa mediante correo electrónico y/o chat a la OICYC los ajustes esperados. 
Si la información está correcta se informa mediante correo electrónico y/o chat a la OICYC para que continúe con el trámite.
Evidencia: Correo electrónico y/o chat  de aprobación o rechazo según aplique</t>
  </si>
  <si>
    <t>MPEC0101P Comunicación Interna
MPEC0201P Comunicación Externa</t>
  </si>
  <si>
    <t>Baja-Moderado</t>
  </si>
  <si>
    <t>R101-MPEC-CA2</t>
  </si>
  <si>
    <t>Demoras para aprobar y validar los contenidos proyectados por la OICYC por parte de los procesos que solicitan publicar información</t>
  </si>
  <si>
    <t>MPEC-CP102</t>
  </si>
  <si>
    <t>Cada vez que los contenidos y productos han sido proyectados por el equipo de la OICYC, el Jefe (comunicación externa) o el profesional nivel 20 (comunicación interna) de la Oficina Asesora de Imagen Corporativa y Comunicaciones  revisa los productos proyectados frente a la solicitud, validando que los productos correspondan a lo esperado a comunicar.
Si el producto está correcto se informa mediante correo electrónico y/o chat al equipo de diseño para que continúe con el trámite de publicación. 
En caso de requerir algún ajuste, se informa mediante correo electrónico y/o chat para que realice las respectivas correcciones.
Evidencia: Correo electrónico y/o chat  de aprobación o rechazo según aplique</t>
  </si>
  <si>
    <t>R101-MPEC-CA3</t>
  </si>
  <si>
    <t>Conducta y/o actuación indebida e inapropiada en el ejercicio de las funciones propias de la gestión de la oficina sin seguir el desarrollo de los procedimientos del proceso de Gestión de comunicaciones</t>
  </si>
  <si>
    <t>MPEC-CC103</t>
  </si>
  <si>
    <t>Cada vez que se identifica una situación que tenga una alta notoriedad pública y un amplio espectro de personas involucradas o impactadas y luego del análisis de la situación realizado por parte del líder del proceso afectado en conjunto con el Jefe de la Oficina Asesora de Imagen Corporativa y Comunicaciones se define que es una crisis, se activa el instructivo MPEC0201I04 de comunicación en crisis; de lo contrario, se analiza si se debe generar algún tipo de información de respuesta a la situación y activar el procedimiento MPEC0201P01 de comunicación externa.</t>
  </si>
  <si>
    <t>MPEC0201I04 Comunicación en crisis</t>
  </si>
  <si>
    <t>MPEC-CC104</t>
  </si>
  <si>
    <t>Cada vez que algún integrante del equipo de la Oficina Asesora de Imagen Corporativa y Comunicaciones, identifica y denuncia a través de los canales establecidos la existencia u ocurrencia de un conflicto de interés real, aparente o potencial en la gestión del proceso, lo informa a través de los canales de denuncia adoptados por la EAAB-ESP para que se realice el análisis de la situación y se active el procedimiento de MPEH0402P Manejo de conflicto de interés y de investigaciones disciplinarias</t>
  </si>
  <si>
    <t>MPEH0402P Manejo de conflicto de interés</t>
  </si>
  <si>
    <t>Zona extrema</t>
  </si>
  <si>
    <t xml:space="preserve">Zona Alta </t>
  </si>
  <si>
    <t>Zona media</t>
  </si>
  <si>
    <t>Nueva metodología</t>
  </si>
  <si>
    <t>No aplica</t>
  </si>
  <si>
    <t>k</t>
  </si>
  <si>
    <t>Empresa de Acueducto y Alcantarillado de Bogotá - ESP</t>
  </si>
  <si>
    <t>Fecha del autocontrol</t>
  </si>
  <si>
    <t>Descripción del autocontrol</t>
  </si>
  <si>
    <t>Estado del autocontrol</t>
  </si>
  <si>
    <t>Proceso responsable del hallazgo</t>
  </si>
  <si>
    <t>Origen del plan</t>
  </si>
  <si>
    <t>Causas del riesgo que trata el plan</t>
  </si>
  <si>
    <t>Enfoque aplicable</t>
  </si>
  <si>
    <t>Finding ID</t>
  </si>
  <si>
    <t>Nombre / Codigo hallazgo</t>
  </si>
  <si>
    <t>Estado del plan</t>
  </si>
  <si>
    <t>Remediation Plan ID</t>
  </si>
  <si>
    <t>Nombre / Nro. Acción</t>
  </si>
  <si>
    <t>Estado del control</t>
  </si>
  <si>
    <t>Medio de verificación (Evidencia)</t>
  </si>
  <si>
    <t>Responsable de la acción / Autocontrol</t>
  </si>
  <si>
    <t>Responsable del monitoreo / Seguimiento</t>
  </si>
  <si>
    <t>Area responsable / Unidad de negocio</t>
  </si>
  <si>
    <t>Fecha de inicio</t>
  </si>
  <si>
    <t>Fecha estimada de finalización</t>
  </si>
  <si>
    <t>Estado de la actividad</t>
  </si>
  <si>
    <t>Estado cargue autocontrol CYP</t>
  </si>
  <si>
    <t>Estado cargue monitoreo CYP</t>
  </si>
  <si>
    <t>Findings enfoque aplicable</t>
  </si>
  <si>
    <t>Responsable del autocontrol</t>
  </si>
  <si>
    <t>Auto-control estado de la actividad</t>
  </si>
  <si>
    <t>Analisis - seguimiento del avance de la actividad</t>
  </si>
  <si>
    <t>Cargue evidencias</t>
  </si>
  <si>
    <t>Perfil riesgos corrupción 2020</t>
  </si>
  <si>
    <t>Causas control CTCD02, CTCD04
 1. El Profesional comisionado de la Oficina de Investigaciones Disciplinarias, no realice las actuaciones procesales oportunamente.
 Causas control CTCD05, CTCD06
 2. El Profesional comisionado de la Oficina de Investigaciones Disciplinarias, no recaude el material probatorio pertinente, conducente y útil para demostrar o no la responsabilidad disciplinaria que se investiga.</t>
  </si>
  <si>
    <t>Riesgos de corrupción</t>
  </si>
  <si>
    <t>FND-27444</t>
  </si>
  <si>
    <t>Sin Monitoreo</t>
  </si>
  <si>
    <t>RP-2560</t>
  </si>
  <si>
    <t>Control Vigente</t>
  </si>
  <si>
    <t>Caro Gil, Luz Zoraida
Suarez Alvarado, Luz Martha</t>
  </si>
  <si>
    <t>Of Investigaciones Disciplinarias</t>
  </si>
  <si>
    <t>1/01/2023</t>
  </si>
  <si>
    <t>31/12/2023</t>
  </si>
  <si>
    <t>Con Autocontrol</t>
  </si>
  <si>
    <t>11/12/2023</t>
  </si>
  <si>
    <t>Caro Gil, Luz Zoraida</t>
  </si>
  <si>
    <t>Cumplida</t>
  </si>
  <si>
    <t>Se cumplió con la actividad de hacer revisión a los expedientes asignados a los abogados comisionados. Como evidencia se anexa un barrido y memorando de la jefe de la oficina para las dos comisionadas a quienes se les realizó</t>
  </si>
  <si>
    <t>BARRIDO EXPEDIENTES ROSALBA CARDENAS.pdf
Memorando solicitud informes estado actual procesos disciplinarios.pdf</t>
  </si>
  <si>
    <t>RP-2561</t>
  </si>
  <si>
    <t>Se continuó adelantando la actividad de actualizar diariamente el aplicativo interno de la oficina y se extractó cuadro en excel con el control de términos de los procesos disciplinarios</t>
  </si>
  <si>
    <t>ControlTerminos_expedientes 11122023.xls</t>
  </si>
  <si>
    <t>RP-2562</t>
  </si>
  <si>
    <t>Durante el periodo se siguió cumpliendo con la actividad. Se anexan evidencias de algunas revisiones efectuadas por la jefe de oficina</t>
  </si>
  <si>
    <t>8328 CORRECCIÓN PLIEGO DE CARGOS tercera revisión.pdf
8912 CORRECCIÓN VARIACIÓN PLIEGO DE CARGOS .pdf</t>
  </si>
  <si>
    <t>RP-2563</t>
  </si>
  <si>
    <t>La 2a instancia emitió siete resoluciones en el último cuatrimestre del año y en una de ellas modificó la decisión de 1a instancia, mientras que en las 6 restantes confirmó. Se anexa cuadro excel suministrado por la asesora de 2a instancia de la Gerencia Gral</t>
  </si>
  <si>
    <t>Resoluciones 2a inst 2023.xlsx</t>
  </si>
  <si>
    <t>15/12/2023</t>
  </si>
  <si>
    <t>Se da alcance a la información del 11 de diciembre de 2023 en el sentido de aclarar que fueron emitidas 47 decisiones de 2a instancia a lo largo del año y esa discriminación fue socializada en publicación en Informativo del 14/12/2023. Se anexa prueba de pantalla</t>
  </si>
  <si>
    <t>prueba pantalla publicación estadísticas 14122023.docx</t>
  </si>
  <si>
    <t>Evaluación Independiente</t>
  </si>
  <si>
    <t>Actualización matrices de riesgos</t>
  </si>
  <si>
    <t>FND-28760</t>
  </si>
  <si>
    <t>RP-4781</t>
  </si>
  <si>
    <t>MPCI0101F02 Informe de auditoría interna OCIG</t>
  </si>
  <si>
    <t>Valbuena Melenge, Luz Dary</t>
  </si>
  <si>
    <t>Of de Control Interno y Gestion</t>
  </si>
  <si>
    <t>4/12/2023</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</si>
  <si>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segundo semestre del 2023 que corresponde  a la auditoria Gestión Operativa de Medidores, acompañada del memorando remisorio.</t>
  </si>
  <si>
    <t>ACE-8 2 Informe Preliminar.docx
ACE-8 3 Memo Informe Preliminar.pdf</t>
  </si>
  <si>
    <t>RP-4779</t>
  </si>
  <si>
    <t>MPFD0801F04 Lista de asistencia MPFD0801F05 Ayuda de memoria</t>
  </si>
  <si>
    <t>El control correspondiente a la aplicación del  estatuto de auditoría se ejecuta mediante la socialización en la reunión de apertura de las auditorías, como evidencia se adjunta la presentación de auditorias realizadas en el segundo semestre del 2023, como lo son la Auditoría de Proceso Gestión Operativa de Medidores, acompañado de la Ayuda de Memoria y  lista de asistencia.</t>
  </si>
  <si>
    <t>ACE-6 1 Reunión Inicio.pptx
ACE-6 2 AM 11 09 2023.docx
ACE-6 3 PROGRAMA AUDITORIA.pdf
ACE-6 4 LA 07 09 2023.xlsx</t>
  </si>
  <si>
    <t>RP-4780</t>
  </si>
  <si>
    <t>Verificar la suscripción de la Declaración de Independencia y Objetividad de Auditoría</t>
  </si>
  <si>
    <t>MPCI0101F01 Declaración de independencia y objetividad de auditoría</t>
  </si>
  <si>
    <t>Dado  que se pueden presentar conflictos de interés por parte del auditor para realizar el ejercicio de auditoria, durante el primer semestre del 2023 se verifico la suscripción de la Declaración de Independencia y Objetividad de Auditoría para todas las auditorias realizadas en el segundo semestre del 2023, como evidencia de la ejecución de este control se adjunta algunas de las actas suscritas en desarrollo de la Auditoria Gestión Operativa de Medidores.</t>
  </si>
  <si>
    <t>ACP-2 1 Declaracion AMB.pdf
ACP-2 2 Declaracion CHTM.pdf
ACP-2 3 Declaracion EPR.pdf
ACP-2 4 Declaracion FCG.pdf</t>
  </si>
  <si>
    <t>FND-28761</t>
  </si>
  <si>
    <t>RP-4782</t>
  </si>
  <si>
    <t>Presentación de los avances del PAA al CICCI, y al Comité de Auditoría de Junta Directiva de la EAAB-ESP el cumplimiento y los resultados por parte del Jefe de la Oficina</t>
  </si>
  <si>
    <t>MPFD0801F13 Plan anual de auditorías MPFD0801F04 Lista de asistencia MPFD0801F05 Ayuda de memoria</t>
  </si>
  <si>
    <t>Se realizo la presentación de los avances  del Plan Anual de Auditoría ante el Comité Interinstitucional de Coordinación de Control Interno por parte de la Jefe de la OCIG, para constancia de la ejecución del control se adjunta:  Presentación y Certificación del Comité y soportes de otros seguimientos adicionales realizados por la OCIG</t>
  </si>
  <si>
    <t>09 y 14.11.2023 CICCI EAAB-ESP.pdf
CERTIFICACION CICCI nov 22 de 2023.pdf
Versión 2 PAA vigencia 2023 aprobado.xlsx</t>
  </si>
  <si>
    <t>Gestión Contractual</t>
  </si>
  <si>
    <t>FND-29319</t>
  </si>
  <si>
    <t>RP-5053</t>
  </si>
  <si>
    <t xml:space="preserve">Queja o Informe
 MPCD0101F04 Recepción de queja verbal </t>
  </si>
  <si>
    <t>Caicedo Gonzalez, Jenny
Guerrero Ardila, Miller German
Ramirez Mosquera, Carolina</t>
  </si>
  <si>
    <t>13/12/2023</t>
  </si>
  <si>
    <t>Caicedo Gonzalez, Jenny</t>
  </si>
  <si>
    <t>Para el periodo comprendido entre septiembre a diciembre de 2023, en la Dirección de Contratación y Compras no se presentó ninguna solicitud para realizar el análisis de procedibilidad de apertura de investigación disciplinaria en el proceso precontractual .</t>
  </si>
  <si>
    <t>RP-5019</t>
  </si>
  <si>
    <t>Caicedo Gonzalez, Jenny
Ramirez Mosquera, Carolina</t>
  </si>
  <si>
    <t>Secretaria General - Dir Contratacion y Compras</t>
  </si>
  <si>
    <t xml:space="preserve">Se toma como muestra los procesos IA-1539-2023, ICSC-1581-2023 y ICSM-1596-2023  , se adjuntan pantallazos de la revisión e interacción interdisciplinaria entre las ARS y la DCC de los procesos objeto de la muestra en sus estudios previos, solicitud de contratación y condiciones y términos de la invitación a través del boletín de mensajes de la herramienta Sap-ariba, donde se presentan las observaciones para ajustes de los mismos en el periodo comprendido de septiembre a diciembre 2023  </t>
  </si>
  <si>
    <t>IA-1539-2023.pdf
ICSC-1581-2023.pdf
ICSM-1596-2023.pdf</t>
  </si>
  <si>
    <t>RP-5017</t>
  </si>
  <si>
    <t>Se toma como muestra los procesos ICSC-1545-2023 , ICSC-1527-2023 y ICSM-1503-2023, adjuntando los respectivos soportes de publicación e informes de evaluación 1, 2 e informe de evaluación 3, emitidos por parte del comité evaluador en el periodo de septiembre a diciembre 2023, evidenciando la publicación de los resultados de evaluación y traslado a observaciones por parte de los oferentes para la identificación de inconsistencias.</t>
  </si>
  <si>
    <t>_ICSC-1545-2023 INFORME EVALUACION 2.pdf
_ICSC-1545-2023 INFORME EVALUACION.pdf
_ICSM-1503-2023 INFORME EVALUACION 2.pdf
ICSC-1527-2023 INFORME EVALUACION 1.pdf
ICSM-1503-2023 INFORME EVALUACION 1.pdf
ICSM-1503-2023 INFORME EVALUACION 3.pdf
Soporte de publicación PCAB.pdf</t>
  </si>
  <si>
    <t>RP-5018</t>
  </si>
  <si>
    <t>Se toma como muestra los procesos ICSC-1550-2023, ICSC-1665-2023 y ICSM-1644-2023 adjuntando los pantallazos para cada uno de los procesos mencionados de la verificación del presupuesto por parte de la DCC, evidenciando revisión y validación del presupuesto definido por las ARS de acuerdo con lo establecido en el manual de contratación, normatividad y procedimiento vigente.</t>
  </si>
  <si>
    <t>ICSC-1550-2023.pdf
ICSC-1665-2023.pdf
ICSM-1644-2023.pdf</t>
  </si>
  <si>
    <t>RP-5020</t>
  </si>
  <si>
    <t>14/12/2023</t>
  </si>
  <si>
    <t>Se toma como muestra los procesos de las invitaciones públicas y públicas simplificadas ICSC-1581-2023 , ICSM-1649-2023 y ICSM-1650-2023 , evidenciando los cronogramas de los mismos, los cuales hacen parte de las Condiciones y Términos de la Invitación, se adjunta link de acceso a la publicación en PCAB,
  Todos los documentos asociados se encuentran en Sap Ariba y publicados en la página web de la EAAB ESP.</t>
  </si>
  <si>
    <t>Evidencias_publicación_cronograma SEP-DIC.pdf
ICSC-1581-2023 CRONOGRAMA.docx
ICSM-1649-2023 CRONOGRAMA.docx
ICSM-1650-2023 CRONOGRAMA.docx</t>
  </si>
  <si>
    <t>RP-5021</t>
  </si>
  <si>
    <t>Se toma como muestra el proceso ICSC-1450-2023 adjuntando el archivo publicado en PCAB de la aplicación de mecanismo aleatorio ASIGNACIÓN PUNTAJE ECONÓMICO, documentos publicados en el siguiente link 
 https://www.acueducto.com.co/portalcontratacioncompras/#/proceso-contratacion/ICSC-1450-2023
 Se adjunta evidencia de la publicación en el portal de Contratación (PCAB)</t>
  </si>
  <si>
    <t>ICSC-1450-2023 ASIGNACION PUNTAJE ECONOMICO.xlsx
ICSC-1450-2023 PUBLICACIÓN PCAB.pdf</t>
  </si>
  <si>
    <t>FND-29320</t>
  </si>
  <si>
    <t>RP-5026</t>
  </si>
  <si>
    <t xml:space="preserve"> 
 De acuerdo con el control correctivo establecido para el periodo comprendido entre septiembre a diciembre de 2023, no se presentó recomendación de Terminación de ningún Proceso a causa del riesgo  Suministrar cualquier tipo de información de manera previa a la divulgación oficial de las condiciones y términos y resultados del proceso de selección, con el fin de dar ventaja(s) a terceros o favorecer intereses particulares.</t>
  </si>
  <si>
    <t>RP-5022</t>
  </si>
  <si>
    <t xml:space="preserve"> 
 Se toma como muestra de evidencia los procesos ICSM-1567-2023 de la Gerencia de Sistema Maestro; y el proceso IT-1533-2023  de la Gerencia de Tecnología, donde uno de los requisitos definidos en las Condiciones y Términos de la Invitación para presentar oferta se encuentran la suscripción de los formatos de compromiso anticorrupción y cumplimiento del código de integridad que deben ser firmados por el representante legal de cada oferente como se evidencia en los archivos adjuntos.</t>
  </si>
  <si>
    <t>ICSM-1567-2023 ANEXO 4. COMPROMISO ANTICORRUPCIÓN Y FRAUDE.pdf
ICSM-1567-2023 ANEXO 8. COMPROMISO FRENTE AL CÓDIGO DE INTEGRIDAD.pdf
IT-1533-2023 13. Compromiso Codigo de integridad.pdf
IT-1533-2023 14.Compromiso integridad.pdf
IT-1533-2023 ANEXO  4 COMPROMISO ANTICORRUPCIÓN.pdf
IT-1533-2023 ANEXO 8 Compromiso codigo de integridad.pdf
IT-1533-202312. Compromiso Anticorrupcion.pdf
IT-1533-202313.Compromiso anticorrupcion.pdf</t>
  </si>
  <si>
    <t>FND-29321</t>
  </si>
  <si>
    <t>RP-5027</t>
  </si>
  <si>
    <t>De acuerdo con el control correctivo establecido para el periodo comprendido entre septiembre a diciembre de 2023, no se presentó recomendación de terminación de ningún proceso a causa del riesgo “Adjudicar contratos a oferentes con malas prácticas o que representen un riesgo de lavado de activos y de financiación del terrorismo a la EAAB-ESP”</t>
  </si>
  <si>
    <t>RP-5023</t>
  </si>
  <si>
    <t>Consulta de listas restrictivas para el lavado de activos y financiación del terrorismo</t>
  </si>
  <si>
    <t>Reporte de consulta de listas restricitivas</t>
  </si>
  <si>
    <t xml:space="preserve">De acuerdo con el medio de verificación establecido para el presente control se adjunta archivo en formato Excel del Reporte de consulta de listas restrictivas con el siguiente detalle:
 Hoja 1: Pantallazo de la plataforma donde se evidencia la cantidad de consultas que tenemos disponibles. 
 Hoja 2: Tabla y gráfica resumen de las consultas realizadas.
 Hoja 3: Reporte consulta: Listado de las consultas realizadas por los usuarios autorizados en el cual se encuentra la fecha, hora, usuario que consulto, nombre y cédula de los mismos, no es posible dejar el resultado de la consulta por considerarse información con reserva.  
</t>
  </si>
  <si>
    <t>Consultas  Sarlft  Reporte Archer 11.12.2023.xlsx</t>
  </si>
  <si>
    <t>FND-29322</t>
  </si>
  <si>
    <t>FND-29323</t>
  </si>
  <si>
    <t>RP-5052</t>
  </si>
  <si>
    <t>Camacho Luna, Gladys
Guerrero Ardila, Miller German</t>
  </si>
  <si>
    <t>Guerrero Ardila, Miller German</t>
  </si>
  <si>
    <t>Se presenta como muestra de la ejecución del control durante el período:
 - Actas de comité contratación de los meses de octubre, noviembre y diciembre de 2023, realizados por la Gerencia Zona 5.</t>
  </si>
  <si>
    <t>2023 ACTA No. 10 COMITE CONTRATACIÓN OCTUBRE Y LISTA DE ASISTENCIA .pdf
2023 ACTA No. 11 COMITE CONTRATACIÓN NOVIEMBRE Y LISTA DE ASISTENCIA.pdf
2023 ACTA No. 9 COMITE CONTRATACIÓN SEPTIEMBRE y LISTA DE ASISTENCIA .pdf</t>
  </si>
  <si>
    <t>FND-29326</t>
  </si>
  <si>
    <t>RP-5054</t>
  </si>
  <si>
    <t>En el marco del cumplimiento de la Res. 164 de 2015,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Septiembre a Diciembre de 2023, por parte de las Gerencias: Gestión Humana y Administrativa, Tecnología, Jurídica, Planeamiento y Control y Gerencias de zona.
 Nota: Tener en cuenta que en el marco del cumplimiento de la Resolución 164 de 2015, estas actas deben ser enviadas a la OCIG.</t>
  </si>
  <si>
    <t>Acta subcomité Control Interno GCGHA 5-2023.pdf
Actas subcomité control interno (G. Jurídica).zip
Actas subcomité control interno (G. Planeamiento).zip
Actas subcomité control interno (G. Tecnología).zip
Zona 1 Subcomité de Control Interno.pdf
Zona 2 Subcomité de Control Interno.pdf
Zona 3 Subcomité de Control Interno.pdf
Zona 4 Subcomité de Control Interno.pdf
Zona 5 Subcomité de Control Interno.pdf</t>
  </si>
  <si>
    <t>RP-5055</t>
  </si>
  <si>
    <t>Firmas de revisión en los documentos</t>
  </si>
  <si>
    <t xml:space="preserve">Se presenta como muestra para el período, cinco (5) informes de gestión de contratos cuya fecha de aprobación por parte del supervisor o interventor, se encuentra dentro de los tiempos establecidos en la política número 13 del procedimiento MPFB0201P Planificación, ejecución y liquidación del acuerdo de voluntades.
 Informe de gestión Cto 1-01-25400-1350-2023
 Informe de gestión Cto 1-02-26500-1581-2022
 Informe de gestión Cto 1-15-26600-0704-2023
 Informe de gestión Cto 2-05-14400-1260-2023
 Informe de gestión Cto 2-05-14500-0591-2023
</t>
  </si>
  <si>
    <t>Informe de gestión Cto 1-01-25400-1350-2023.pdf
Informe de gestión Cto 1-02-26500-1581-2022.pdf
Informe de gestión Cto 1-15-26600-0704-2023.pdf
Informe de gestión Cto 2-05-14400-1260-2023.pdf
Informe de gestión Cto 2-05-14500-0591-2023.pdf</t>
  </si>
  <si>
    <t>FND-29328</t>
  </si>
  <si>
    <t>FND-29333</t>
  </si>
  <si>
    <t>RP-4933</t>
  </si>
  <si>
    <t>Ramos Lopez, Maria Lucila</t>
  </si>
  <si>
    <t>Ger Planeamiento y Control - Dir Planeacion y Control Rentabilidad Gastos y Costos
Gerencia Planeamiento y Control</t>
  </si>
  <si>
    <t>En el mes de septiembre después de presentada la planificación de recursos 2024 en el Comité Corporativo, se envió la plantilla a la Gerencia Corporativa Financiera para continuar con el trámite de aprobación del presupuesto ante Junta Directiva y CONFIS</t>
  </si>
  <si>
    <t>Plantilla Planificación 2024 para Financiera 27-09-23.xlsx</t>
  </si>
  <si>
    <t>RP-4934</t>
  </si>
  <si>
    <t>En avance</t>
  </si>
  <si>
    <t>Se solicitó a la Secretaría General certificación de que la presentación de la planificación y presupuestación 2024 se llevó a Comité Corporativo la primera semana de septiembre. Se anexa la presentación y cuandos se reciba la presentación ésta será cargada en el aplicativo.</t>
  </si>
  <si>
    <t>02-09-2023 Presentación Planificación.pptx</t>
  </si>
  <si>
    <t>RP-4935</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</si>
  <si>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670 avisos revisados, analizados y gestionados de enero a noviembre 30 de 2023.</t>
  </si>
  <si>
    <t>Avisos J8 a nov.xlsx</t>
  </si>
  <si>
    <t>RP-4936</t>
  </si>
  <si>
    <t>Zafra Camargo, Danna Marisol</t>
  </si>
  <si>
    <t>Ger Planeamiento y Control - Dir Planeacion y Control de Inversiones
Gerencia Planeamiento y Control</t>
  </si>
  <si>
    <t>Vencida</t>
  </si>
  <si>
    <t xml:space="preserve">Durante el último trimestre del año 2023 no se han solicitado ajustes a matriz a fichas de inscripción o matriz multicriterio. </t>
  </si>
  <si>
    <t>RP-4937</t>
  </si>
  <si>
    <t>Revisar la modelación del Plan Plurianual de Inversiones, POIR, POAI y PDD y presentar a la Junta Directiva el escenario de proyectos</t>
  </si>
  <si>
    <t>Gerencia Planeamiento y Control</t>
  </si>
  <si>
    <t>19/12/2023</t>
  </si>
  <si>
    <t>Se adjunta certificación de presentación del plan plurianual de inversiones ante la Junta Directiva</t>
  </si>
  <si>
    <t>Certificación_JD_No._2640_Plan_financiero_2023.pdf</t>
  </si>
  <si>
    <t>RP-4938</t>
  </si>
  <si>
    <t>Certificado de realización del comité de proyectos de inversión o
Acta de Comité</t>
  </si>
  <si>
    <t>Se adjunta constancia de reunión de comités de proyectos de inversión correspondiente a los meses de Agosto, Septiembre, Octubre y Noviembre 2023.</t>
  </si>
  <si>
    <t>Certificación CPI agosto 2023.pdf
Certificación CPI noviembre 2023.pdf
Certificación CPI octubre 2023_Octubre 2023.pdf
Certificación CPI septiembre 2023.pdf</t>
  </si>
  <si>
    <t>RP-4939</t>
  </si>
  <si>
    <t>Mensualmente se genera el informe de seguimiento a la maduración de los proyectos de mantenimiento inscritos en el SGI. Se anexa el informe a corte noviembre de 2023, no se anexa diciembre porque esta información se genera después de terminado el mes al cual se le hace seguimiento</t>
  </si>
  <si>
    <t>MPFD0801F08-02 Estados de Rezagos Críticos a 30 de noviembre 2023.pdf</t>
  </si>
  <si>
    <t>FND-29344</t>
  </si>
  <si>
    <t>RP-4996</t>
  </si>
  <si>
    <t>Descripción: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</si>
  <si>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Informe de gestión  de la División de Atención  al Cliente</t>
  </si>
  <si>
    <t>Agudelo Cruz, Gina Paola
Ariza Gonzalez, Jorge Eduardo</t>
  </si>
  <si>
    <t>Agudelo Cruz, Gina Paola</t>
  </si>
  <si>
    <t xml:space="preserve">El control se realiza mes a mes y se  consolida en el  informe de gestión de la división de atención al cliente de cada zona, en el cual, se analizan diferentes temas relevantes entre ellos, verficación de fugas imperceptibles, partidas bloqueadas, ajustes, recuperación de consumos, entre otros. Se anexa muestra de los informes para el periodo de seguimiento. </t>
  </si>
  <si>
    <t>07 Informe de Gestión División Atención al Cliente Z1 - Julio de 2023.pdf
08 Informe de Gestión División Atención al Cliente Z1 - Agosto de 2023.pdf
10 Informe de Gestión División Atención al Cliente Z1 - Octubre de 2023 .pdf
INFORME ATEN CLIENTE AGOSTO 2023.pdf
INFORME ATEN CLIENTE JULIO 2023.pdf
INFORME ATEN CLIENTE OCTUBRE 2023.pdf
INFORME ATEN CLIENTE SEPTIEMBRE 2023.pdf
INFORME ATENCIÓN AL CLIENTE ZONA DOS AGOSTO 2023.pdf
INFORME ATENCIÓN AL CLIENTE ZONA DOS JULIO 2023.pdf
INFORME ATENCIÓN AL CLIENTE ZONA DOS OCTUBRE 2023.pdf
INFORME ATENCIÓN AL CLIENTE ZONA DOS SEPTIEMBRE 2023.pdf
Informe Atención Cliente Agosto F.pdf
Informe Atención Cliente Julio F.pdf
Informe Atención Cliente Oct F.pdf
Informe Atención Cliente Sept F.pdf
Informe de Gestion División Atencion Al Cliente Z-3 agosto 2023.pdf
Informe de Gestion División Atencion Al Cliente Z-3 julio 2023_Def.pdf
Informe de Gestion División Atencion Al Cliente Z-3 junio 2023.pdf
Informe de Gestion División Atencion Al Cliente Z-3 octubre 2023.pdf
Informe de Gestion División Atencion Al Cliente Z-3 septiembre 2023.pdf</t>
  </si>
  <si>
    <t>RP-4997</t>
  </si>
  <si>
    <t>Descripción: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</si>
  <si>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Informe de Gestión de la División de Atención al Cliente</t>
  </si>
  <si>
    <t>RP-4998</t>
  </si>
  <si>
    <t>Descripción: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</si>
  <si>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RP-4999</t>
  </si>
  <si>
    <t>Descripción: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</si>
  <si>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Ger Servicio al Cliente - Dir Apoyo Comercial</t>
  </si>
  <si>
    <t>Se ejecuta el control, se anexa evidencia de la actualización de parametros respondiendo las solicitudes realizadas.</t>
  </si>
  <si>
    <t>3040006-2023-0128 Georreferenciaciòn ANEXO.xlsx
3040006-2023-0128 Georreferenciaciòn.pdf
Actualización Direcciones Agosto - Noviembre 2023.xlsx
Base Actualizaciones Parámetros Comerciales Septiembre a Noviembre 2023 .xlsx
Cambio direcciones Zona 1.docx
Cambio direcciones Zona 2.docx
Cambio direcciones Zona 3.docx
Cambio direcciones Zona 4.docx
Cambio direcciones Zona 5.docx
Segui riesgos corrupción - III cuatri 2023-Cambios de Clase de uso y Estrato entre Sep y Nov 2023-22112023 ZN1.docx
Segui riesgos corrupción - III cuatri 2023-Cambios de Clase de uso y Estrato entre Sep y Nov 2023-22112023 ZN2.docx
Segui riesgos corrupción - III cuatri 2023-Cambios de Clase de uso y Estrato entre Sep y Nov 2023-22112023 ZN3.docx
Segui riesgos corrupción - III cuatri 2023-Cambios de Clase de uso y Estrato entre Sep y Nov 2023-22112023 ZN4.docx
Segui riesgos corrupción - III cuatri 2023-Cambios de Clase de uso y Estrato entre Sep y Nov 2023-22112023 ZN5.docx</t>
  </si>
  <si>
    <t>FND-29345</t>
  </si>
  <si>
    <t>RP-5000</t>
  </si>
  <si>
    <t>Descripción: De manera aleatoria, se verifica en el Sistema de Información Empresarial (SIE) que los parámetros resportados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</si>
  <si>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FND-29346</t>
  </si>
  <si>
    <t>RP-5001</t>
  </si>
  <si>
    <t>Descripción: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</si>
  <si>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Base de excel mensual con validación de los datos.
Actas de primera y segunda visita, según aplique.</t>
  </si>
  <si>
    <t>Se realiza seguimiento y control de los tramites, se adjuntan Listado de visitas.</t>
  </si>
  <si>
    <t>INFORME DE GESTION AGENDAMIENTO DICIEMBRE 2023.xlsx
INFORME DE GESTION AGENDAMIENTO NOVIEMBRE 2023.xlsx</t>
  </si>
  <si>
    <t>FND-29347</t>
  </si>
  <si>
    <t>RP-5307</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</si>
  <si>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</si>
  <si>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Durante el periodo no se activó el control correctivo, ya que no se materializo la consecuencia identificada</t>
  </si>
  <si>
    <t>FND-29348</t>
  </si>
  <si>
    <t>RP-5002</t>
  </si>
  <si>
    <t xml:space="preserve"> Descripción: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</si>
  <si>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MPMU0101F08
Carta de Compromiso  de Urbanizadores</t>
  </si>
  <si>
    <t>Ger Servicio al Cliente - Dir Apoyo Tecnico</t>
  </si>
  <si>
    <t>Se remite listado de Carta de Compromisos suscritas.</t>
  </si>
  <si>
    <t>DAT Soporte RP-5002_III Cuatrimestre.pdf</t>
  </si>
  <si>
    <t>RP-5003</t>
  </si>
  <si>
    <t xml:space="preserve"> Descripción: Verificación por parte de Apoyo Técnico del cumplimiento de la factibilidad del servicio del diseño conceptual presentado por el promotor.</t>
  </si>
  <si>
    <t>MPMU0101F02 Factibilidad de Servicio
 Carta Externa de no objección formulación plan parcial</t>
  </si>
  <si>
    <t>Carta Externa de no objección formulación plan parcial. *PPRU CENTRO SAN BERNARDO  S-2023-252932 DE 02/10/2023. *PP CHANCO II S-2023-258805 DE 06/10/2023. *PPRU CAN S-2023-260039 del 09/10/2023</t>
  </si>
  <si>
    <t>S-2023-252932 3050001-2023-2989_E_FV_PPRU CENTRO SAN BERNARDO.pdf
S-2023-258805 3050001-2023-3004_E_FV_PP CHANCO II.pdf</t>
  </si>
  <si>
    <t>FND-29358</t>
  </si>
  <si>
    <t>RP-5062</t>
  </si>
  <si>
    <t>Osorio Pena, Alida</t>
  </si>
  <si>
    <t>No se activo la la ejecución del control, no se materializaron riesgos. Anexamos correo eletrónico.</t>
  </si>
  <si>
    <t>CORREO~1.pdf</t>
  </si>
  <si>
    <t>RP-5061</t>
  </si>
  <si>
    <t>Informar a la Oficina de Control Interno Disciplinario los hechos en los cuales incurrio el apoderado de la Empresa por la indebida Representación jucidicial y/o Adminsitrativa de la Emrpesa.</t>
  </si>
  <si>
    <t>No se activo la la ejecución del control, no se materializaron riesgos. Anexamos correo electrónico.</t>
  </si>
  <si>
    <t>RP-5060</t>
  </si>
  <si>
    <t>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</si>
  <si>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 xml:space="preserve">La Gerencia Jurídica mediante un archivo de Excel lleva el control de los oficios que radican las áreas para que se estudie la posibilidad de iniciar o no demanda, dentro de los términos de Ley. Durante los meses de septiembre, octubre, noviembre y corte 13 de diciembre de 2023, así:
 Septiembre: Hasta el 30 de Septiembre de 2023, se han recibido 94 solicitud de inicio o concepto, de las distintas áreas de la Empresa, para definir la  procedencia de demanda y/o denuncia ante la autoridad competente. En el mes de septiembre  se recibieron 11 solicitudes. Del total de solicitudes recibidas, 20 se encuentran pendiente de concepto  y 15 en instrumentación de demanda o denuncia, dentro de los términos judiciales establecidos. Se radicaron 50 demandas y/o denuncias ante la autoridad competente de las cuales 19 corresponden a radicaciones en el mes de Septiembre. Se emitió  1 concepto de no inicio por existir ya demanda presentada contra la misma persona y por los mismos hechos, se emiten 1 conceptos de no inicio por solicitud del área solicitante. Se emiten 2 concepto de acuerdo de transacción y se emiten 2 conceptos de no procedente por tratarse de tramites que ya esta adelantando el área de cobro coactivo de la Entidad.Se devuelve 3 solicitud, en razón a que el objeto de la misma, no se encuentra enmarcada dentro de las competencias de la ORJAA.
 Octubre: Hasta el 30 de Octubre de 2023, se han recibido 107 solicitud de inicio o concepto, de las distintas áreas de la Empresa, para definir la  procedencia de demanda y/o denuncia ante la autoridad competente. En el mes de octubre  se recibieron 13 solicitudes. Del total de solicitudes recibidas, 24 se encuentran pendiente de concepto  y 18 en instrumentación de demanda o denuncia, dentro de los términos judiciales establecidos. Se radicaron 51 demandas y/o denuncias ante la autoridad competente de las cuales 1 corresponden a radicación en el mes de octubre de 2023.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(de los 6 conceptos 4 corresponden al mes de octubre de 2023). Se devuelve 3 solicitud, en razón a que el objeto de la misma, no se encuentra enmarcada dentro de las competencias de la ORJAA. 
 Noviembre: Hasta el 30 de noviembre de 2023, se han recibido 124 solicitud de inicio o concepto, de las distintas áreas de la Empresa, para definir la  procedencia de demanda y/o denuncia ante la autoridad competente. En el mes de noviembre  se recibieron 18 solicitudes. (* EL 30 de noviembre de 2023 se elimino un registro de octubre de 2023, por tratarse de una asignación judicial y no un inicio. ). Del total de solicitudes recibidas, 30 se encuentran pendiente de concepto  y 29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Diciembre 12 2023: Hasta el 12 de diciembre de 2023, se han recibido 128 solicitud de inicio o concepto, de las distintas áreas de la Empresa, para definir la  procedencia de demanda y/o denuncia ante la autoridad competente. En el mes de diciembre se recibieron 04 solicitudes. Del total de solicitudes recibidas, 30 se encuentran pendiente de concepto  y 33 en instrumentación de demanda o denuncia, dentro de los términos judiciales establecidos. Se radicaron 51 demandas y/o denuncias ante la autoridad competente. Se emitió  1 concepto de no inicio por existir ya demanda presentada contra la misma persona y por los mismos hechos, se emiten 1 conceptos de no inicio por solicitud del área solicitante. Se emiten 2 concepto de acuerdo de transacción y se emiten 6 conceptos de no procedente por tratarse de tramites que ya esta adelantando el área de cobro coactivo de la Entidad, Se emite 1 concepto con indicación de tramite ante OCI. Se devuelve 3 solicitud, en razón a que el objeto de la misma, no se encuentra enmarcada dentro de las competencias de la ORJAA.
  </t>
  </si>
  <si>
    <t>BASE DE INICIOS CORTE DICIEMBRE  2023.xlsx
Correo evidencias Excel contro de demandas Dic 14 2023.pdf
REPORTE INDICADOR INICIO DE DEMANDAS 2023 AL 12 DE DICIEMBRE  DE 2023 (1) (2).xlsx</t>
  </si>
  <si>
    <t>RP-5063</t>
  </si>
  <si>
    <t xml:space="preserve"> El Apoderado (contratista) presenta de manera mensual un informe a su supervisor en donde relaciona las actuaciones realizadas en los procesos a su cargo. El profesional realiza seguimiento al aplicativo SIPROJWEB de los procesos a cargo de los apoderados de planta.</t>
  </si>
  <si>
    <t>Correo de los supervisores certificando que el apoderado contratista tenga actualizados los procesos a su cargo en el siproj web.
Correo del profesional encargado del siprojweb informando que lo apoderados de planta tengan atualizados los procesos en el siproj web.</t>
  </si>
  <si>
    <t>Los supervisores con apoyo del profesional que maneja el aplicativo SIPROJWEB, revisan las actuaciones realizadas por el contratista y el estado de los procesos que tienen a su cargo, reportados en el informe mensual que presentan. Los supervisores dan su VoBo mediante correo electrónico, cuando solicitan tramitar el pago de la factura y/o cuenta de cobro del contratista. Se anexan muestreo de correos de los meses de septiembre, octubre, noviembre y diciembre 2023.</t>
  </si>
  <si>
    <t>2CORRE~1.pdf
2CORRE~2.pdf
CO0E04~1.pdf
CO297C~1.pdf
CO317A~1.pdf
CO5CD2~1.pdf
CO64F7~1.pdf
CO9602~1.pdf
COB590~1.pdf
COC3E4~1.pdf
Correo pago Octubre.pdf
CORREO~1.pdf
CORREO~2.pdf
CORREO~3.pdf
CORREO~4.pdf</t>
  </si>
  <si>
    <t xml:space="preserve">Respecto a la actualización de los procesos a cargo de los apoderados de planta, se anexan correo electrónico de la Jefe de Oficina de Representación Judicial y Actuación Administrativa en donde informa que los profesionales de planta tienen registradas las actuaciones judiciales de conformidad con las notificaciones realizadas al correo electrónico de notificaciones judiciales de la Empresa durante los meses septiembre, octubre, noviembre y con corte al 15 de diciembre de 2023; asimismo, se verificó el cumplimiento de la  Circular 018 del 30 de mayo de 2023 expedida por la Secretaría Jurídica Distrital referente a la calificación del segundo contingente judicial. </t>
  </si>
  <si>
    <t>2-2022-17489.pdf
CO0136~1.pdf</t>
  </si>
  <si>
    <t>RP-5064</t>
  </si>
  <si>
    <t xml:space="preserve"> El proveedor externo de Vigilancia Judicial informa semanalmente a la Oficina de Representación Judicial las novedades ocurridas en los procesos en los cuales se adelanta la representación judicial de la empresa con el fin de mantenerse informado respecto a los avances.</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</si>
  <si>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septiembre, octubre, noviembre y corte al 13 de diciembre de 2023.</t>
  </si>
  <si>
    <t>11AGOS~1.pdf
1AGOST~1.pdf
21SEPT~1.pdf
23SEPT~1.pdf
2SEPTI~1.pdf
31OCTU~1.pdf
32OCTU~1.pdf
3OCTUB~1.pdf
42NOVI~1.pdf
43NOVI~1.pdf
4NOVIE~1.pdf
51DICI~1.pdf
52DICI~1.pdf
5DICIE~1.pdf
CORREO~1.pdf
INFORM~1.xls</t>
  </si>
  <si>
    <t>FND-29359</t>
  </si>
  <si>
    <t>RP-5069</t>
  </si>
  <si>
    <t>El Jefe de la Oficina de Asesoría Legal revisa el concepto jurídico emitido, en el cual se incurrio en interpretaciones subjetivas de las normas. Analiza y emite un nuevo concepto para enviar al área.</t>
  </si>
  <si>
    <t>RP-5068</t>
  </si>
  <si>
    <t>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</si>
  <si>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Informe de gestión de servicios compartidos
MPCS0202F02
Plan de Mejoramiento</t>
  </si>
  <si>
    <t>No se activo la la ejecución del control, a la fecha no se ha recibido la encuesta de percepción de satisfacción del usuario.</t>
  </si>
  <si>
    <t>RP-5065</t>
  </si>
  <si>
    <t>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solicitó el servicio del concepto. 
 Se anexa muestra de correos electrónicos y de los conceptos jurídicos de los meses de septiembre, octubre, noviembre y corte al 13 de diciembre de 2023.</t>
  </si>
  <si>
    <t>AGAC1A~1.pdf
AGO-15~1.pdf
AGO-15~2.pdf
AGO-15~3.pdf
AGO-15~4.pdf
CORREO~1.pdf
DIC-15~1.pdf
DIC-15~2.pdf
ENED2F~1.pdf
ENVOCO~1.pdf
ENVOCO~2.pdf
ENVOCO~3.pdf
ENVOCO~4.pdf
EV119B~1.pdf
EV1969~1.pdf
EV3085~1.pdf
EV30F1~1.pdf
EVA98C~1.pdf
EVAE3F~1.pdf
EVBB34~1.pdf
EVIDEN~1.pdf
EVIDEN~2.pdf
EVIDEN~3.pdf
EVIDEN~4.pdf
NOV-15~1.pdf
NOV-15~2.pdf
NOV-15~3.pdf
OCT-15~1.pdf
OCT-15~2.pdf
OCT-15~3.pdf
SEP-15~1.pdf
SEP-15~2.pdf
SEP-15~3.pdf</t>
  </si>
  <si>
    <t>RP-5066</t>
  </si>
  <si>
    <t>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</si>
  <si>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Correo eléctronico</t>
  </si>
  <si>
    <t>El Jefe de Oficina realiza el reparto de los documentos a los profesionales siendo asignado mediante correo electrónico.
 Se anexa muestra de correos electrónicos de los meses septiembre, octubre. noviembre y corte al 13 de diciembre de 2023, cuando es asignado al profesional por el Jefe de Oficina de Asesoría Legal y el control de reparto que se realiza de la asignación.</t>
  </si>
  <si>
    <t>Correo envío evidencia seguimiento respuesas conceptos..pdf
Remisorio 5385 del 3 de agosto de 2023.pdf
Remisorio 5691 del 15 de agosto de 2023.pdf
Remisorio 5904 del 24 de agosto de 2023.pdf
Remisorio 5918 del 24 de agosto de 2023.pdf
Remisorio 6165 del 1 de septiembre de 2023.pdf
Remisorio 6617 del 15 de septiembre de 2023.pdf
Remisorio 7048 del 29 de septiembre de 2023.pdf
Remisorio 7074 del 2 de octubre de 2023.pdf
Remisorio 7523 del 18 de octubre de 2023.pdf
Remisorio 7891 del 30 de octubre de 2023.pdf
Remisorio 8052 del 3 de noviembre de 2023.pdf
Remisorio 8354 del 15 de noviembre de 2023.pdf
Remisorio 8884 del 29 de noviembre de 2023.pdf
Remisorio 9034 del 5 de diciembre de 2023.pdf
Remisorio 9289 del 13 de diciembre de 2023.pdf</t>
  </si>
  <si>
    <t>RP-5067</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</si>
  <si>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</si>
  <si>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La Oficina de Asesoría Legal realiza seguimiento a las solicitudes de servicios asignadas a los profesionales del área para su tramite de respuesta, el tecnólogo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septiembre, octubre, noviembre y corte 12 diciembre de 2023.</t>
  </si>
  <si>
    <t>CORREO~1.pdf
SE4DF7~1.pdf
SE5396~1.pdf
SE55A6~1.pdf
SE600F~1.pdf
SE7B42~1.pdf
SE8AFC~1.pdf
SE9533~1.pdf
SEA60A~1.pdf
SEAACE~1.pdf
SEGUIM~1.pdf
SEGUIM~2.pdf
SEGUIM~3.pdf
SEGUIM~4.pdf</t>
  </si>
  <si>
    <t>Gestión Documental</t>
  </si>
  <si>
    <t>FND-29438</t>
  </si>
  <si>
    <t>RP-5209</t>
  </si>
  <si>
    <t>Verificar la integridad y completitud del cargue de la información</t>
  </si>
  <si>
    <t>Hernandez Peña, Fanny
Muñoz Adarve, Johanna</t>
  </si>
  <si>
    <t>Ger de Tecnologia - Dir Informacion Tecnica y Geografica</t>
  </si>
  <si>
    <t>Muñoz Adarve, Johanna</t>
  </si>
  <si>
    <t xml:space="preserve">Durante el periodo no evidencio manipulación y/o hurto de la información física por parte de colaboradores, por tanto, no se materializo el riesgo asociado. Se adjuntan los pantallazos de cargue de información realizados. </t>
  </si>
  <si>
    <t>MPFD_CC4_PANT_INTEGRIDAD_CARGUE_AE_12DIC23.pdf</t>
  </si>
  <si>
    <t>RP-5210</t>
  </si>
  <si>
    <t>Benavides Torres, Gina Marcela
Delgado Munevar, Aura Patricia</t>
  </si>
  <si>
    <t>Ger Planeamiento y Control - Dir Gestion de Calidad y Procesos</t>
  </si>
  <si>
    <t>Benavides Torres, Gina Marcela</t>
  </si>
  <si>
    <t xml:space="preserve">
 Durante el periodo no se activó el control, ya que no se  realizaron búsquedas de documentos del SUG en el archivo electrónico.
</t>
  </si>
  <si>
    <t>RP-5211</t>
  </si>
  <si>
    <t xml:space="preserve">Corroborar que el expediente contenga la totalidad de los tipos documentales </t>
  </si>
  <si>
    <t>PFD0301F05 “Formato Único de Inventario Documental"</t>
  </si>
  <si>
    <t>Baron Peralta, Marco Antonio
Grajales Vergara, Lina Marcela</t>
  </si>
  <si>
    <t>Ger Gestion Humana y Administrativa - Dir Servicios Administrativos</t>
  </si>
  <si>
    <t>Baron Peralta, Marco Antonio</t>
  </si>
  <si>
    <t>Se anexa PFD0301F05 “Formato Único de Inventario Documental" como evidencias, las cuales se obtienen de la revisión de inventarios y visitas técnicas realizadas a las dependencias durante los meses de agosto, septiembre, octubre y noviembre de 2023. Igualmente se anexan Informes de los meses relacionados en el cual se evidencia el como se ejecuta el control “Corroborar que el expediente contenga la totalidad de los tipos documentales”</t>
  </si>
  <si>
    <t>202308.zip
202309.zip
202310.zip
202311.zip
Informe Revision Inventarios Documentales 202308.pdf
Informe Revision Inventarios Documentales 202309.pdf
Informe Revision Inventarios Documentales 202310.pdf
Informe Revision Inventarios Documentales 202311.pdf</t>
  </si>
  <si>
    <t>RP-5206</t>
  </si>
  <si>
    <t>Mantener los accesos y privilegios de los usuarios a los aplicativos de la EAAB de acuerdo a las  funciones del área.</t>
  </si>
  <si>
    <t>Formulario SIMI Correo electrónico de la Mesa de Ayuda Lista de cuentas y permisos de la Dirección solicitado por la Dirección de Informática</t>
  </si>
  <si>
    <t>Espitia Salas, Heydi Elena
Muñoz Adarve, Johanna</t>
  </si>
  <si>
    <t>Ger de Tecnologia - Dir Informacion Tecnica y Geografica
Ger de Tecnologia - Dir Servicios de Informatica</t>
  </si>
  <si>
    <t>Espitia Salas, Heydi Elena</t>
  </si>
  <si>
    <t>Se adjuntan el formato excel MPFD0707F01 Control y eliminación de usuarios AE_FD_CORTE_12DIC23. La hoja 1, MPFD0707F01_CTRL_USU_AE_1 corresponde a los usuarios configurados de Archivo Electrónico configurados  en LOTUS. La hoja 2 MPFD0707F01 CTRL_USU_FD_DIC23 corresponde a los usuarios configurados en el aplicativo de firma digital GOSIGN. 
 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t>
  </si>
  <si>
    <t>MPFD0707F01_Control y Eliminacion usua_AE_FD_CORTE_12DIC23_OK (1).xlsx
MPFT-CP6-CP1 Registrar en SIMI_GIA_Rep_Usuarios_autorizacion.xlsx</t>
  </si>
  <si>
    <t>RP-5207</t>
  </si>
  <si>
    <t>Asegurar que las comunicaciones oficiales sean asignadas y entregadas a las áreas responsables</t>
  </si>
  <si>
    <t>Libros de Registro de Correspondencia  Anexo de documentos de entrada y salida</t>
  </si>
  <si>
    <t>6/12/2023</t>
  </si>
  <si>
    <t>Se anexa Informe en el cual se concluye que para la radicación de comunicaciones externas oficiales, se realiza la recepción de los documentos en aplicativo de correspondencia CORI, así mismo para las salidas que fueron generadas y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t>
  </si>
  <si>
    <t>Informe RP-5207 MPFD-CP3 202312.pdf</t>
  </si>
  <si>
    <t>RP-5208</t>
  </si>
  <si>
    <t>Digitalizar y cargar imagen de formato PDF en aplicativo de correspondencia</t>
  </si>
  <si>
    <t>MPFD0205F01 Anexo de documentos de entrada y salida</t>
  </si>
  <si>
    <t>Se anexa informe en el cual se concluye que 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 operador postal encargado de relacionar en libros de correspondencia y hacer entrega a las áreas competentes de respuesta tenga conocimiento, así como las salidas que contienen anexos sean entregadas para distribución a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t>
  </si>
  <si>
    <t>Informe RP-5208 MPFD-CP3 202312.pdf</t>
  </si>
  <si>
    <t>FND-29446</t>
  </si>
  <si>
    <t>RP-5242</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</si>
  <si>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</si>
  <si>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Ayuda de Memoria/Acta de aprobación (Mesa  técnica)</t>
  </si>
  <si>
    <t>Castro Calderon, Viviana Alejandra</t>
  </si>
  <si>
    <t>Ger Sistema Maestro - Dir Bienes Raices</t>
  </si>
  <si>
    <t xml:space="preserve">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se realizó:
 Control de calidad de 12 avalúos comerciales de terreno más Daño Emergente y Lucro Cesante,   respecto de 6 predios correspondientes al Proyecto de Línea La Regadera, contenidos en el Acta No. 2023-020 A del 29 de septiembre de 2023.
 Control de calidad de 2  avalúo comercial de terreno y construcciones más Daño Emergente y Lucro Cesante ) respecto de 1 predio correspondiente al Proyecto de Canal San Francisco contenidos en el Acta No. 2023-023 A del 3 de octubre de 2023 y
 Control de calidad de 13 dictámenes periciales, contenidos en las Actas numeradas de la 024D a la 036D.
  Evidencias: 
 Actas avalúos comerciales 2023- dos (02) archivos en PDF, relacionados así:
 Acta 2023-020-a del 29 de septiembre de 2023
 Acta 2023-023-a del 3 de octubre de 2023
 Un (1) archivo en excel con el consolidado de la revisión de los avalúos.
 Dictámenes periciales 2023- soportes de  actas numeradas de la 024D a la 036D en   trece (13) archivos en PDF y
 un (1) archivo en Excel con el consolidado  de las  actas.
 2023-024-D
 2023-025-D
 2023-026-D
 2023-027-D
 2023-028-D
 2023-029-D
 2023-030-D
 2023-031-D
 2023-032-D
 2023-033-D
 2023-034-D
 2023-035-D
 2023-036-D
  </t>
  </si>
  <si>
    <t>ACTA 2023-020-A.pdf
ACTA 2023-023-A.pdf
ACTA 2023-024-D.pdf
ACTA 2023-025-D.pdf
ACTA 2023-026-D.pdf
ACTA 2023-027-D.pdf
ACTA 2023-028-D.pdf
ACTA 2023-029-D.pdf
ACTA 2023-030-D_.pdf
ACTA 2023-031-D.pdf
ACTA 2023-032-D.pdf
ACTA 2023-033-D.pdf
ACTA 2023-034-D.pdf
ACTA 2023-035-D.pdf
ACTA 2023-036-D.pdf
CONTROL ACTAS DICTAMENES PERICIALES.xlsx
revisión de avalúos.xlsx</t>
  </si>
  <si>
    <t>RP-5245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</si>
  <si>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</si>
  <si>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 xml:space="preserve">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durante el período objeto de autocontrol, no se realizó solicitud de avalúos comerciales.  
 No se adjuntan soportes, teniendo en cuenta lo argumentado en el ítem de Respuesta. 
</t>
  </si>
  <si>
    <t>FND-29447</t>
  </si>
  <si>
    <t>RP-6008</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</si>
  <si>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</si>
  <si>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Matriz de revisión de insumos Memorando interno o correo electrónico.</t>
  </si>
  <si>
    <t xml:space="preserve">Se efectuó la revisión técnica, jurídica y social respecto de los productos prediales relacionados con los proyectos que adelantan las diferentes gerencias de la EAAB-ES y que se encuentran en la etapa de diseños de obra, revisión que se realiza de conformidad con los lineamientos definidos en la norma NS-178 . Se señala que los insumos prediales en varios proyectos han sido revisados, y ajustados en diferentes fechas y en diferentes tramos , razón por la cual se registra un mismo proyecto en varias revisiones y tramos, a continuación, se relacionan los proyectos:
 Para el presente autocontrol se adjunta por cada proyecto numerado del 1 al 16 las solicitudes recibidas por parte de las ARS a través de memorandos, correos electrónicos y/o Aviso SAP, mediante las cuales solicitan  la  revisión y análisis predial, así mismo se adjuntan las correspondientes respuestas de la Dirección Bienes Raíces, que dan cuenta del resultado de la revisión de los insumos en sus componentes: Técnico, Jurídico y Social, documentos relacionados en la descripción del avance. 
 No.
 Área Responsable /Proyecto 
 No. Memorando o Aviso SAP  
 MEMORANDO RESPUESTA   
 ANEXO BASE EXCEL  -PDF  
 1
 DIRECCIÓN RED MATRIZ -PROYECTOS: PROYECTOS AV. CENTENARIO, AV. CENTENARIO ALSACIA, CENTENARIO SUBA TRAMO I Y TRAMO II.
 Memorando No 2541001-2023-1973 del 29 de agosto de 2023
 Memorando No.2520001-2023-01095 del 19 de septiembre de 2023
 0
 2
 DIRECCIÓN DE ABASTECIMIENTO-LÍNEA NODO B
 correo electrónico 11 de agosto de 202
 Memorando No.2520001-2023-01097 del 19 de septiembre de 2023
 1
 3
 DIRECCIÓN DE ABASTECIMIENTO- PREDIO 26 FAMILIA ROMERO
 correo electrónico 5 de septiembre de 2023
 Memorando No. 2520001-2023-01072 del 14 de septiembre de 2023
 1
 4
 DIRECCIÓN DE RED TRONCAL:  CANAL SALITRE, QUE CONTRIBUYE AL CUMPLIMIENTO DEL PLAN DE SANEAMIENTO Y MANEJO DE VERTIMIENTOS
 Memorando interno 25510-2023-01203 del 4 de septiembre de 2023- Aviso SAP 600001577
 Memorando No.252001-2023-01177 del 28 de septiembre de 2023
 1
 5
 DIRECCIÓN DE RED TRONCAL:  CANAL SALITRE, QUE CONTRIBUYE AL CUMPLIMIENTO DEL PLAN DE SANEAMIENTO Y MANEJO DE VERTIMIENTOS
 Memorando interno No.  25510-2023-01440- Aviso SAP- 600001577
 Memorando interno No. 252001-2023-01291 del 24 de octubre de 2023
 0
 6
 DIRECCIÓN RED MATRIZ -PROYECTOS: PROYECTOS AV. CENTENARIO, AV. CENTENARIO ALSACIA, CENTENARIO SUBA TRAMO I Y TRAMO II.
 Memorando Interno No. 2541001-2023-2395 del 09 octubre de 2023
 Memorando No 2520001-2023-01306 del 26 de octubre de 2023
 0
 7
 DIRECCIÓN DE RED TRONCAL:  CANAL SALITRE, QUE CONTRIBUYE AL CUMPLIMIENTO DEL PLAN DE SANEAMIENTO Y MANEJO DE VERTIMIENTOS
 Respuesta a correo electrónico del 5 de octubre de 2023 – Revisión Producto Predial – Aviso SAP 600001577
 Memorando No 252001-2023-01252 del 13 de octubre de 2023
 0
 8
 DIRECCIÓN DE RED TRONCAL:  LA ESTACIÓN ELEVADORA CANOAS DE LOS INTERCEPTORES FUCHA TUNJUELO, TUNJUELO BAJO Y TUNJUELO – CANOAS
 Memorando No. 25510-2023-01246 del 12 de septiembre de 2023 y  Aviso SAP 600001584
 Memorando No 2520001-2023-01244 del 11 de  octubre de 2023
 1
 9
 DIRECCIÓN RED TRONCAL: RENOVACION DEL SISTEMA TRONCAL DE ALCANTARILLADO DE LA SUBCUENCA BOYACA INTERCEPTOR CENTRO, IZQUIERDO Y DERECHO
 Memorando No. 25510-2023-01423 de 12 octubre del 2023 -  Aviso SAP 600001617
 Memorando No 252001-2023-01325 del 31 de octubre de 2023
 10
 DIRECCIÓN RED TRONCAL: ESTACIÓN ELEVADORA CANOAS DE LOS INTERCEPTORES FUCHA TUNJUELO, TUNJUELO BAJO Y TUNJUELO – CANOAS
 Memorando No.  25510-2023-01212 del 7 de septiembre de 2023- Aviso SAP 600001583
 Memorando No 252001-2023- 01235 del 10 de octubre de 2023
 1
 11
 DIRECCIÓN RED MATRIZ :CONSTRUCCIÓN DEL SISTEMA DE LA ESTACIÓN DE BOMBEO CASABLANCA – CAZUCÁ
 Correo electrónico del 14 de septiembre de 2023- Aviso SAP 600001588
 Memorando No  252001-2023-01288 del 23 de octubre de 2023
 1
 12
 DIRECCIÓN RED MATRIZ -PROYECTOS: PROYECTOS AV. CENTENARIO, AV. CENTENARIO ALSACIA, CENTENARIO SUBA TRAMO I Y TRAMO II.
  Memorando No. 2541001-2023-2395 del 09 octubre de 2023.
 Memorando No 2520001-2023-01306 del 26 de octubre de 2023
 0
 13
 DIRECCIÓN RED MATRIZ -CONSTRUCCIÓN DEL NUEVO TANQUE BOSQUE MEDINA
 Memorando No. 2541001-2023-2590 del 02 de noviembre de 2023
 Memorando No 2520001-2023-01491 del 28 de noviembre de 2023
 1
 14
 DIRECCIÓN RED TRONCAL: INTERCEPTOR TUNJUELO CANOAS
 Memorando 25510-2023-01424 del 12 de octubre de 2023  y Aviso SAP No. 600001616
 Memorando No  252001-2023-01383 del 24 de noviembre de 2023
 1
 15
 DIRECCIÓN DE ABASTECIMIENTO- PREDIO 26 FAMILIA ROMERO
 Respuesta al correo electrónico del 13 de noviembre de 2023
 Memorando No 2520001-2023-01492 del 28 de noviembre de 2023
 1
 16
 DIRECCIÓN ZONA 4: COBERTURA DE LOS BARRIOS LEGALIZADOS EN EL ÁREA DE INFLUENCIA DE LA ZONA 4 DEL ACUEDUCTO DE BOGOTÁ FASE II LOCALIDAD DE CIUDAD BOLÍVAR
 Memorando No. 3433002-2023-0367 del 03 de Octubre de 2023  y Aviso SAP 600001601 
 Memorando No 252001-2023-01434 del 21 de noviembre de 2023
 1
</t>
  </si>
  <si>
    <t>CONTROL MPFP-CP1.zip</t>
  </si>
  <si>
    <t>RP-5248</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</si>
  <si>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</si>
  <si>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 xml:space="preserve">En cumplimiento de esta actividad se señala que a la fecha no se han adelantado visitas a terreno relacionadas con  este control, lo anterior teniendo en cuenta que los proyectos que han ingresado a la Dirección en su gran mayoría corresponden a constituciones de servidumbres o adquisición  de predios no habitados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En cuanto a las evidencias, no se adjuntan soportes, teniendo en cuenta lo argumentado en el ítem de Respuesta. 
</t>
  </si>
  <si>
    <t>RP-6009</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</si>
  <si>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</si>
  <si>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Términos de referencia, Ayudas de memoria y Listas de asistencia (socializaciones)</t>
  </si>
  <si>
    <t xml:space="preserve">En cumplimiento a esta activad se precisa que, durante el periodo comprendido entre el 01 de septiembre al 10 de diciembre del año en curso, no se hizo necesario adelantar en terreno la verificación de la información presentada por los consultores, lo anterior teniendo en cuenta que esta verificación se realizó en algunos de estos proyectos en meses anteriores. 
 En cuanto a la evidencia, no se adjuntan soportes, teniendo en cuenta lo argumentado en el ítem de Respuesta. </t>
  </si>
  <si>
    <t>FND-29456</t>
  </si>
  <si>
    <t>RP-5257</t>
  </si>
  <si>
    <t>Sarmiento Remolina, Miguel Angel</t>
  </si>
  <si>
    <t>DURANTE ESTE PERIODO NO SE PRESENTARON SOLICITUDES A LA OFICINA DE INVESTIGACIONES DISCIPLINARIAS</t>
  </si>
  <si>
    <t>RP-5256</t>
  </si>
  <si>
    <t>Ger Servicio al Cliente - Dir Gestion Comunitaria</t>
  </si>
  <si>
    <t xml:space="preserve">
 SE ADJUNTAN LOS INFORMES DE GESTION SOCIAL DE LOS MESES DE JULIO -AGOSTO- SEPTIEMBRE - OCTUBRE  Y NOVIEMBRE DEL 2023.  EN DICHOS INFORMES  SE OBSERVAN LAS SOLICITUDES DE LAS AREAS COMPETENTES
</t>
  </si>
  <si>
    <t>INFORME GESTION SOCIAL AGOSTO   2023.docx
INFORME GESTION SOCIAL JUlio  2023.docx
INFORME GESTION SOCIAL NOVIIEMBRE 2023.docx
INFORME GESTION SOCIAL OCTUBRE 2023.docx
INFORME GESTION SOCIAL SEPTEMBRE   2023.docx</t>
  </si>
  <si>
    <t>FND-29457</t>
  </si>
  <si>
    <t>RP-5259</t>
  </si>
  <si>
    <t>Realizar pruebas de recuperación periódicas de las cintas de respaldo del ERP  tres veces(3) al año.</t>
  </si>
  <si>
    <t>Espitia Salas, Heydi Elena
Roa Ordoñez, Oscar
Rodriguez Bermudez, Javier Orlando</t>
  </si>
  <si>
    <t>Ger de Tecnologia - Dir Servicios de Informatica</t>
  </si>
  <si>
    <t>Como medida de contingencia y para asegurar el respaldo de los filesystems de la base de datos SAPPRD en caso de que se genere falla en la política 154, se cuenta con la política de backup AIX_SAPPRD_CONT_FS_M3m_Aq_312. Esta política se ejecuta por demanda sobre un servidor de contingencia, en el cual se presenta un snapshot de los discos que contienen los filesystems de la base de datos productiva, y está configurada con la misma retención y las mismas rutas a respaldar que la política 154</t>
  </si>
  <si>
    <t>Informe Prueba Restore No. 3 Backup Offline SAP-2023  (1).pdf</t>
  </si>
  <si>
    <t>RP-5258</t>
  </si>
  <si>
    <t>Espitia Salas, Heydi Elena
Pinzon Morales, Alvaro
Roa Ordoñez, Oscar</t>
  </si>
  <si>
    <t>Se genera matriz de control en la herramienta GIA que permite verificar, la autorización del aprobador del proceso, Directivo o Jefe de Oficina.    Las autorizaciones se aseguran con los flujos de aprobación parametrizados en la herramienta.  La herramienta genera correo de notificación a los aprobadores y preparadores se compara desde el módulo para alimentar el reporte de usuario y muestra el estado de cada solicitud. 
 Se envía el comparativo de un caso aleatorio, (28065) en donde se evidencia el control, básicamente es una validación desde la herramienta BMC, que realiza el administrador de usuario en donde verifica:  la completitud de la información, la disponibilidad de licenciamiento (si aplica) y acepta o rechaza la solicitud, lo que genera correo de notificaciones al director o Jefe de Oficina del proceso donde se origina la solicitud.   Todos los permisos asociados al proceso generan notificación a los correos de Determinadores de la Información, es decir, directores y jefes de Oficina al igual que preparado</t>
  </si>
  <si>
    <t>MPFT-CP6 Registrar en SIMI_GIA_Rep_Usuarios_autorizacion.xlsx</t>
  </si>
  <si>
    <t>FND-29458</t>
  </si>
  <si>
    <t>RP-5260</t>
  </si>
  <si>
    <t>Queja o Informe MPCD0101F04 Recepción de queja verbal</t>
  </si>
  <si>
    <t>Agudelo Cruz, Gina Paola
Flantermesk Pineda, Laura Leonor
Lopez Lopez, Jose Gilberto
Moncada Barragan, Johanna Lizeth
Sierra Sanchez, Steven Alberto</t>
  </si>
  <si>
    <t>Ger Sistema Maestro - Dir Abastecimiento
Ger Sistema Maestro - Dir Red Matriz Acueducto
Gerencia Servicio al Cliente - Ger Z5
Gerencia Servicio al Cliente - Ger Z4
Gerencia Servicio al Cliente - Ger Z2
Gerencia Servicio al Cliente - Ger Z3
Gerencia Servicio al Cliente - Ger Z1</t>
  </si>
  <si>
    <t>Lopez Lopez, Jose Gilberto</t>
  </si>
  <si>
    <t>Por parte de la Dirección Red Matriz Acueducto durante el periodo no se activó el control correctivo porque no se materializo la consecuencia identificada: Uso indebido de materiales, equipos, herramientas de la empresa, por parte de sus colaboradores  en la realización de actividades operativas de las diferentes etapas del proceso, para beneficio propio o de un tercero, Permitir la captación no autorizada del servicio de agua, por parte de los colaboradores de la empresa para beneficio propio o de un tercero, Priorización indebida de la ejecución de actividades operativas, para beneficios particulares</t>
  </si>
  <si>
    <t xml:space="preserve">Durante el periodo no se activó el control correctivo, ya que no se materializo la consecuencia identificada      </t>
  </si>
  <si>
    <t>RP-5268</t>
  </si>
  <si>
    <t>1. MPMA0214F02 Control Diario De Operación Planta Tibitoc 2. MPMA0211F01 Control Diario De Operación planta wiesner  3. MPMA0212F01 Control Diario De Operación Planta El Dorado 4. MPMA0205F01 Informe Diario De Operación La Laguna 5. MPMA0206F01 Control Diario De OperaciónPlanta De Tratamiento Vitelma  6. MPMA0210F01 Control Diario De Operación Planta Yomasa</t>
  </si>
  <si>
    <t>Flantermesk Pineda, Laura Leonor
Moncada Barragan, Johanna Lizeth
Sierra Sanchez, Steven Alberto</t>
  </si>
  <si>
    <t>Ger Sistema Maestro - Dir Abastecimiento</t>
  </si>
  <si>
    <t>Flantermesk Pineda, Laura Leonor</t>
  </si>
  <si>
    <t>Para el Tercer cuatrimestre de 2023, se cargan las evidencias para el presente control:
1. Evidencia formato MPMA0214F02 Control Diario De Operación Planta Tibitoc (26/09/2023), se carga un registro aleatorio para el último cuatrimestre.
2. Evidencia del formato MPMA0211F01 Control Diario De Operación planta wiesner (31/10/2022), se carga un registro aleatorio para el último cuatrimestre.
3.Evidencia del formato MPMA0212F01 Control Diario De Operación Planta El Dorado del mes de noviembre 2023.
4. No se reporta el formato MPMA0205F01 Informe Diario De Operación Planta De Tratamiento Vitelma , toda vez que durante el cuatrimestre no se registro operación de las plantas.
5.Evidencia del formato MPMA0210F01 Control Diario De Operación Planta Yomasa con corte al 15 de diciembre de 2023.</t>
  </si>
  <si>
    <t>MPMA0210F01 Control diario de operacion diciembre 15_yomasa.xlsx
MPMA0211F01 Control diario de operación octubre 31_wiesner.xlsx
MPMA0212F01 Control Diario De Operación noviembre_dorado.xlsx
MPMA0214F02 Control diario de operación Septiembre 26_tibitoc.xls</t>
  </si>
  <si>
    <t>RP-5267</t>
  </si>
  <si>
    <t>Gerencia Servicio al Cliente - Ger Z5
Gerencia Servicio al Cliente - Ger Z4
Gerencia Servicio al Cliente - Ger Z2
Gerencia Servicio al Cliente - Ger Z3
Gerencia Servicio al Cliente - Ger Z1</t>
  </si>
  <si>
    <t>Se adjuntan muestra de soportes del SGO de las Divisiones de Acueducto de las Zonas</t>
  </si>
  <si>
    <t>RP-5267 Z1.pdf
RP-5267 Z2 1.pdf
RP-5267 Z2 2.pdf
RP-5267 Z2 3.pdf
RP-5267 Z2 4.pdf
RP-5267 Z2 5.pdf
RP-5267 Z3 1.pdf
RP-5267 Z3 2.pdf
RP-5267 Z4 1.pdf
RP-5267 Z5.pdf</t>
  </si>
  <si>
    <t>RP-5266</t>
  </si>
  <si>
    <t>MPMA0714F01 Planilla de entrega agua en carrotanque
 Registro en SGO</t>
  </si>
  <si>
    <t>Agudelo Cruz, Gina Paola
Lopez Lopez, Jose Gilberto</t>
  </si>
  <si>
    <t>Ger Sistema Maestro - Dir Red Matriz Acueducto
Gerencia Servicio al Cliente - Ger Z5
Gerencia Servicio al Cliente - Ger Z4
Gerencia Servicio al Cliente - Ger Z2
Gerencia Servicio al Cliente - Ger Z3
Gerencia Servicio al Cliente - Ger Z1</t>
  </si>
  <si>
    <t xml:space="preserve">Se adjunta informe No. 7  para el contrato 1-05-25400-1590-2022,TRANSPORTE DE AGUA POTABLE A TRAVÉS DE CARROTANQUES EN EL DISTRITO CAPITAL Y EN LOS MUNICIPIOS VECINOS PARA MITIGAR LAS SUSPENSIONES DE SERVICIO POR MANTENIMIENTO EN LAS REDES MATRICES Y PARA APOYAR AL DISTRITO O A QUIÉN ÉSTE LO DETERMINE EN SITUACIONES DE EMERGENCIA.denttro del cual se detallan servicios prestados de suministro de agua en carrotanques.
  </t>
  </si>
  <si>
    <t>Anexo INFORME - INFORME GESTION 07.pdf
ICSM-1510-2022_1590-2022_MINUTA_LEGALIZADA.pdf
INFORME - INFORME GESTION 07.pdf</t>
  </si>
  <si>
    <t>Se adjunrta informe de contrato con actividades de servicios de carrotanque del mes de Septiembre de 2023 para el contrato 1-05-25400-1344-2023, suscrito con AMINCO INGENIERIA S.A.S para TRANSPORTE DE AGUA POTABLE A TRAVÉS DE CARROTANQUES EN EL DISTRITO CAPITAL Y EN LOS MUNICIPIOS VECINOS PARA MITIGAR LAS SUSPENSIONES DE SERVICIO POR MANTENIMIENTO EN LAS REDES MATRICES Y PARA APOYAR AL DISTRITO O A QUIÉN ÉSTE LO DETERMINE EN SITUACIONES DE EMERGENCIA</t>
  </si>
  <si>
    <t>INFORME - INFORME DE GESTION 01 Cto 1344 2023.pdf</t>
  </si>
  <si>
    <t>Se adjunta soporte de orden en el SGO de entrega de agua en carrotanque de las Zonas 1 y 4, las demás zonas no tienen registros en el SGO de la entrega de agua en carrotanques</t>
  </si>
  <si>
    <t>RP 5266 Z1.pdf
RP 5266 Z4 1.pdf
RP 5266 Z4 2.pdf
RP 5266 Z4 3.pdf</t>
  </si>
  <si>
    <t>FND-29459</t>
  </si>
  <si>
    <t>FND-29460</t>
  </si>
  <si>
    <t>FND-29461</t>
  </si>
  <si>
    <t>RP-5264</t>
  </si>
  <si>
    <t>Agudelo Cruz, Gina Paola
Ocampo Rayo, Aranza</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</si>
  <si>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</si>
  <si>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RP-5261</t>
  </si>
  <si>
    <t>Se adjuntan muestra de soportes del SGO de las Divisiones de Alcantarillado de las Zonas.</t>
  </si>
  <si>
    <t>1. RP - 5261 Septiembre.pdf
2. RP - 5261 Septiembre.pdf
2001318771.pdf
2001323903.pdf
2001326265.pdf
2001333760.pdf
2001335184.pdf
2001335250.pdf
2001339804_SEPTIEMBRE ALCANTARILLADO.pdf
2001345480_SEPTIEMBRE ALCANTARILLADO.pdf
2001346718_OCTUBRE ALCANTARILLADO.pdf
2001347128.pdf
2001348357.pdf
2001349814.pdf
3. RP - 5261 Octubre.pdf
4. RP - 5261 Octubre.pdf
5. RP - 5261 Noviembre.pdf
6. RP - 5261 Noviembre.pdf
Alcantarillado RP-5261.pdf
ORDEN NOV 1.pdf
ORDEN NOV 2.pdf
ORDEN OCT 1.pdf
ORDEN OCT 2.pdf
ORDEN SEPT 1.pdf
ORDEN SEPT 2.pdf
Ordenes de trabajo alcantarillado.pdf
Zona 4 RP-5261.pdf</t>
  </si>
  <si>
    <t>RP-5262</t>
  </si>
  <si>
    <t>Acuña Gomez, Angie Katherine</t>
  </si>
  <si>
    <t>Ger Sistema Maestro - Dir Red Troncal Alcantarillado</t>
  </si>
  <si>
    <t>Se realizó seguimiento y revisión aleatoria a los materiales consumidos en la PTAR Salitre, los consumos de las ordenes de trabajo de mantenimiento y la revisión de los costos operativos, verificando que las muestras concuerdan con lo registrado en SAP, que las posibles causas del riesgo se encuentran controladas y que por ende el riesgo no se materializó. Se adjunta ayuda de memoria de la revisión realizada y los soportes de almacén.</t>
  </si>
  <si>
    <t>Anexo1_Costos Operativos Agosto.pdf
Anexo2_Costos Operativos Septiembre.pdf
Anexo3_Costos Operativos Octubre.pdf
Anexo4_Costos Operativos Octubre.pdf
Lista de Asistencia Revisión.pdf
Revisión_Almacén_11_12_2023.pdf
Salida Diaria de Materiales Nov.pdf
Salida Diaria de Materiales Oct.pdf
Salida Diaria de Materiales Sep.pdf
Salida Diaria de Materiales.pdf
Vale Prestamo de Herramientas Agt.pdf
Vale Prestamo de Herramientas Nov.pdf
Vale Prestamo de Herramientas Oct.pdf
Vale Prestamo de Herramientas Sep.pdf</t>
  </si>
  <si>
    <t>RP-5263</t>
  </si>
  <si>
    <t>7/12/2023</t>
  </si>
  <si>
    <t>Ocampo Rayo, Aranza</t>
  </si>
  <si>
    <t>Se adjunta como evidencia formato MPEH0401F01-02 Compromiso Frente Al Codigo De Integridad diligenciado y firmado por colaboradores de la DRTA.</t>
  </si>
  <si>
    <t>MPEH0401F01-02 Compromiso Frente Al Codigo De Integridad Daniela Barahona.pdf
MPEH0401F01-02 Compromiso Frente Al Codigo De Integridad Luisa Pulido.pdf
MPEH0401F01-02 Compromiso Frente Al Codigo De Integridad Roxana Barrera.pdf</t>
  </si>
  <si>
    <t>Se adjunta muestra de formato debidamente diligenciados del codigo de integridad.</t>
  </si>
  <si>
    <t>Codigo de integridad FGD.pdf
Codigo de integridad.pdf
Compromiso frente al código de integridad GCPA.pdf
Compromiso frente al código de integridad GFMN.pdf
Compromiso frente al código de integridad JHCD.pdf
Compromiso frente al código de integridad MTOM.pdf
RP - 5263.pdf
RP-5263.pdf</t>
  </si>
  <si>
    <t>FND-29462</t>
  </si>
  <si>
    <t>RP-5265</t>
  </si>
  <si>
    <t>Muestreo de seguimiento a las ordenes de trabajo en el SGO</t>
  </si>
  <si>
    <t>FND-29463</t>
  </si>
  <si>
    <t>RP-6072</t>
  </si>
  <si>
    <t>Informe de gestión de servicios compartidos</t>
  </si>
  <si>
    <t>Alayon Vargas, Olga Teresa
Romero Barbosa, Ana Maria</t>
  </si>
  <si>
    <t>Secretaria General - Dir Seguros</t>
  </si>
  <si>
    <t>Alayon Vargas, Olga Teresa</t>
  </si>
  <si>
    <t xml:space="preserve">A la fecha, la Gerencia de Planeamiento se encuentra en el proceso de aplicación de encuestas de satisfacción, una vez se reciba la información, será cargada. </t>
  </si>
  <si>
    <t>RP-5276</t>
  </si>
  <si>
    <t>"MPFD0801F05 Ayudas de memoria MPFD0801F04 lista de asistencia, Informe mensual del corredor de seguros"</t>
  </si>
  <si>
    <t>18/12/2023</t>
  </si>
  <si>
    <t>En el periodo analizado no se evidencia materialización de este riesgo.</t>
  </si>
  <si>
    <t>RP-5272</t>
  </si>
  <si>
    <t>Documento de Objeción Concepto de objeción y proyecto de documento de reconsideración
 MPFD0801F01 Memorando interno y/o correo electrónico</t>
  </si>
  <si>
    <t>Se adjunta evidencia de 2 siniestros  que fueron objetados (Motobomba MV166 y proceso fiscal Uriel Ramiro Gómez) para los cuales se procedió a realizar la reconsideración ante la Aseguradora. Cabe mencionar que en ninguno de los 2 casos se observa o se evidencia favorecimiento a particulares.</t>
  </si>
  <si>
    <t>1 Objecion_AXA_Colpatria_Perdida_MB166_.pdf
2 Reconsideracion_EAAB_1180001- S-2023-271151_.pdf
3. Ofrecimiento.pdf
4. Reconsideracion EAAB - Uriel Ramiro Gómez Sanabria_23.06.2023.pdf
5. Correo_Reconsideracion_EAAB_30062023.pdf
6. Reconsideracion_AXA Colpatria_Uriel RamiroGomez_ 30062023.pdf</t>
  </si>
  <si>
    <t>RP-5273</t>
  </si>
  <si>
    <t>"MPFD0801F02 Carta Externa"</t>
  </si>
  <si>
    <t xml:space="preserve">En el periodo analizado no se evidencia materialización de este riesgo. </t>
  </si>
  <si>
    <t>RP-5269</t>
  </si>
  <si>
    <t>"Corroborar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</si>
  <si>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Se adjuntan comunicaciones remitidas a diferentes ARS sobre siniestros en curso en los que se consideró necesario corroborar, ampliar o solicitar nueva información con el fin de verificar los soportes presentados por las ARS.</t>
  </si>
  <si>
    <t>1. Informe UT Corredores JUL2023.pdf
10. Ayuda_Memoria_UT_Corredores_AGO2023.pdf
11. Informe UT Corredores SEP2023.pdf
12. Informe UT Corredores SEP2023.pdf
13. Ayuda_Memoria_AXA_SEP2023.pdf
14. Ayuda_Memoria_Zurich_SEP2023.pdf
15. Ayuda_Memoria_UT_Corredores_SEP2023.pdf
16. Informe UT Corredores OCT2023.pdf
17. Informe UT Corredores OCT2023.pdf
18. Ayuda_Memoria_AXA_OCT2023.pdf
19. Ayuda_Memoria_Zurich_OCT2023.pdf
2. Informe UT Corredores JUL2023.pdf
20. Ayuda_Memoria_UT_Corredores_OCT2023.pdf
3. Ayuda_Memoria_AXA_JUL2023.pdf
4. Ayuda_Memoria_Zurich_JUL2023.pdf
5. Ayuda_Memoria_UT_Corredores_JUL2023.pdf
6. Informe UT Corredores AGO2023.pdf
7. Informe UT Corredores AGO2023.pdf
8. Ayuda_Memoria_AXA_AGO2023.pdf
9. Ayuda_Memoria_Zurich_AGO2023.pdf</t>
  </si>
  <si>
    <t>Se adjuntan comunicaciones remitidas a diferentes ARS sobre siniestros en curso en los que se consideró necesario corroborar, ampliar o solicitar nueva información con el fin de verificar los soportes presentados por las ARS</t>
  </si>
  <si>
    <t>RP-5270</t>
  </si>
  <si>
    <t>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t>
  </si>
  <si>
    <t>Para el periodo analizado, la Dirección Seguros no programó visitas de inspección a nuevos siniestros.</t>
  </si>
  <si>
    <t>RP-5271</t>
  </si>
  <si>
    <t>"MPFA0705F05 “Informe de Siniestro” "</t>
  </si>
  <si>
    <t xml:space="preserve">    Se adjuntan las ayudas de memoria de los comités con UT Aseguradoras y UT Corredores, así como los informes mensuales de UT Corredores correspondientes a los meses de julio a octubre de 2023 </t>
  </si>
  <si>
    <t>FND-29464</t>
  </si>
  <si>
    <t>RP-5275</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</si>
  <si>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</si>
  <si>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"Informe estadístico de proveedores de bienes/servicios objeto de indemnización,  MPFD0801F04 Ayuda de Memoria MPFD0801F05 Lista de asistencia."</t>
  </si>
  <si>
    <t xml:space="preserve">  Se adjunta informe de Proveedores de B&amp;S correspondiente al período Mayo-Agosto/2023. El período Septiembre-Diciembre/2023 será entregado para el primer cargue programado para ARCHER en 2024. </t>
  </si>
  <si>
    <t>00. MPFA0705F02-02_Info_Prov_May_Ago_2023_v2.pdf
11. MPFD0801F05-01 Ayuda_memoria - Inf_Prov_May-Ago2023.pdf</t>
  </si>
  <si>
    <t>FND-29465</t>
  </si>
  <si>
    <t>RP-5280</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</si>
  <si>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</si>
  <si>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Bustos Acosta, Oscar Alberto</t>
  </si>
  <si>
    <t>Ger Gestion Humana y Administrativa - Dir Administracion Activos Fijos</t>
  </si>
  <si>
    <t>El Jefe División Almacenes, no remitió comunicados a la Oficina de Control de Investigaciones Disciplinarias por incumplimiento de los procedimientos, debido a que en el periodo comprendido del 16 de agosto al 14 de diciembre de 2023, no se presentaron novedades de materiales no registrados en los avisos I7.</t>
  </si>
  <si>
    <t>RP-5277</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</si>
  <si>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</si>
  <si>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Aviso SAP Reporte programación Correo electrónico a la Dirección Seguridad  Reporte de ubicación del parque automotor por GPS</t>
  </si>
  <si>
    <t>Alayon Vargas, Olga Teresa
Baron Peralta, Marco Antonio
Grajales Vergara, Lina Marcela
Romero Barbosa, Ana Maria
Suarez Alvarado, Luz Martha</t>
  </si>
  <si>
    <t>Secretaria General - Dir Seguridad
Ger Gestion Humana y Administrativa - Dir Servicios Administrativos</t>
  </si>
  <si>
    <t xml:space="preserve">Anexo reporte de GPS vehículos de los meses de agosto, septiembre, octubre y noviembre de 2023, Reporte Avisos HD de los meses de agosto, septiembre, octubre y noviembre de 2023, Correo electrónico aleatorios dirigido a la Dirección Seguridad correspondiente a los meses de agosto, septiembre, octubre y noviembre de 2023 y Reporte Avisos SAP </t>
  </si>
  <si>
    <t>Correos Reporte avisos HD.zip
EXPORTE AVISOS HD 202308 - 202311.xlsx
Reporte Avisos V1 V2 V3 SAP 202307-202311.xlsx
REPORTE GPS 202308 Agosto.xlsx
REPORTE GPS 202309 Septiembre.xlsx
REPORTE GPS 202310 Octubre.xlsx
REPORTE GPS 202311 Noviembre Veh ´Propios.xlsx
REPORTE GPS 202311 Noviembre.xlsx</t>
  </si>
  <si>
    <t>RP-5278</t>
  </si>
  <si>
    <t>Verificar cantidades y materiales. El almacenista solicita la remisión al proveedor que entrega y verifica contra cantidades y referencias autorizadas en el aviso de servicio I7.  Recibe y verifica los materiales, firma la remisión en constancia de recibido</t>
  </si>
  <si>
    <t>Aviso sap Remisión</t>
  </si>
  <si>
    <t>En el periodo comprendido entre 16 de agosto y 14 de diciembre de 2023, para efectos de recibir los materiales en los almacenes, los almacenistas solicitaron la remisión al proveedor que entrega y verificaron contra cantidades y referencias autorizadas en los 430 avisos de servicio I7.
 Las Remisiones firmadas a satisfacción, se encuentran adjuntas a los Avisos de Servicio I7.</t>
  </si>
  <si>
    <t>Avisos I7 agosto 15 a diciembre 15 de 2023.xlsx</t>
  </si>
  <si>
    <t>RP-5279</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</si>
  <si>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</si>
  <si>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En el periodo comprendido entre el 16 de agosto y 14 de diciembre de 2023, se informó a través del aviso de servicios I7, las diferencias en cantidades y materiales recibidas en los Almacenes, para lo cual, se solicitó el ajuste y soporte del recibo de los materiales en sitio. Para el caso de las solicitudes no subsanadas, se rechazaron los avisos.</t>
  </si>
  <si>
    <t>Avisos I7 agosto 15 a diciembre 15 de 2023 efectivos y rechazados.xlsx
Capturas de pantalla avisos I7 rechazados.pdf</t>
  </si>
  <si>
    <t>Avisos I7 agosto 15 a diciembre 15 de 2023 efectivos y rechazados.xlsx
Soportes de correo informando los avisos I7 rechazados.pdf</t>
  </si>
  <si>
    <t>FND-29466</t>
  </si>
  <si>
    <t>RP-5283</t>
  </si>
  <si>
    <t>MPFD0801F08 Informe
 MPFD0801F02 Carta externa
 MPFD0801F01 Memorando interno</t>
  </si>
  <si>
    <t>Alayon Vargas, Olga Teresa
Romero Barbosa, Ana Maria
Suarez Alvarado, Luz Martha</t>
  </si>
  <si>
    <t>Secretaria General - Dir Seguridad</t>
  </si>
  <si>
    <t>Suarez Alvarado, Luz Martha</t>
  </si>
  <si>
    <t>Durante el periodo de análisis no se presentaron eventos de daño o pérdida de elementos relacionadas con actos de corrupción.
 En lo que se refiere a riesgos por proceso se presentó pérdida de elementos de la tractomula OCK 778 y símbolo R-15 por fallas del operador de seguridad. Se anexa informe de investigación y comunicaciones remitidas al contratista solicitando la reposición de los elementos perdidos</t>
  </si>
  <si>
    <t>1150001-S-2023-313202 Visan.pdf
1150001-S-2023-330652 REPOSICION ESPEJO.pdf
Hurto Espejos Tractomula R-15.pdf</t>
  </si>
  <si>
    <t>RP-5281</t>
  </si>
  <si>
    <t>MPFB0201F08 Verificación Hojas de vida MPFD0801F08 Informe de verificación de estudios</t>
  </si>
  <si>
    <t>Durante el periodo de análisis se revisaron dieciséis (16) hojas de vida de personas vinculadas por el contratista de vigilancia durante este periodo. Se anexan los formatos de HV</t>
  </si>
  <si>
    <t>Hojas de Vida Agosto.pdf
Hojas De Vida Noviembre.pdf</t>
  </si>
  <si>
    <t>RP-5282</t>
  </si>
  <si>
    <t>Correo electrónico
 Comunicación escrita</t>
  </si>
  <si>
    <t>Para mitigar el riesgo de extracción de elementos de propiedad de la Empresa, por parte de colaboradores se realiza control de ingreso y salida de elementos. Por lo tanto se anexa una muestra de los correos de autorización de salida de elementos recibidos desde el 16/agosto al 11/diciembre/2023</t>
  </si>
  <si>
    <t>10-RETIRO ELEMENTOS TANQUE LOURDES.pdf
11-SALIDA COMPUTADORES.pdf
12-RETIRO MOTOBOMBA SUMERGIBLE LISBOA.pdf
13-RETIRO VALVULAS COA.pdf
14-RETIRO UP65-124 GIBRALTAR.pdf
15-SALIDA IMPRESORA ECO.pdf
1-RETIRO VIDEO BEAM.pdf
2-SALIDA ALMACEN CENTRAL.pdf
3-RETIRO VALVULAS REDUCTORAS.pdf
4-RETIRO RETROEXCAVADORA RE-22.pdf
5-RETIRO ANTENA CERRO SUBA.pdf
6-RETIRO RETROEXCAVADORA RE-19.pdf
7-RETIRO EXTINTORES.pdf
8-RETIRO VALVULAS SUBA Y ALPES.pdf
9-RETIRO MOTOBOMBA BD-33.pdf</t>
  </si>
  <si>
    <t>Gestión de Calibración, Hidrometeorología y Ensayo</t>
  </si>
  <si>
    <t>FND-29472</t>
  </si>
  <si>
    <t>RP-5303</t>
  </si>
  <si>
    <t>Gonzalez Lizarazo, Ingrid</t>
  </si>
  <si>
    <t>Ger de Tecnologia - Dir Servicios Tecnicos
Ger de Tecnologia - Dir Servicios de Informatica</t>
  </si>
  <si>
    <t>Para el  tercer  cuatrimestre de 2023  ( septiembre- diciembre)se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t>
  </si>
  <si>
    <t>GIA  sept a diciembre.pdf</t>
  </si>
  <si>
    <t>RP-5304</t>
  </si>
  <si>
    <t>MPFA0604F05 Personal Autorizado para ingresar a los laboratorios de la Dirección de Servicios Técnicos</t>
  </si>
  <si>
    <t>Ger de Tecnologia - Dir Servicios Tecnicos
Ger Gestion Humana y Administrativa - Dir Servicios Administrativos</t>
  </si>
  <si>
    <t>Para el  tercer  cuatrimestre de 2023  ( septiembre- diciembre) Se realizó el registro del personal externo que ingresa a los laboratorios mediante  aplicación  del escaneo del QR.
 Se adjunta  registro  Excel  de ingreso a los laboratorio  reporte formulario en Microsoft Forms que es la herramienta ofimatica con que dispone la EAAB  como evidencia del cumplimiento de este control.</t>
  </si>
  <si>
    <t>Personal autorizado para ingresar a los laboratorios de la Dirección de Servicios Técnicos (sep- dic).xlsx</t>
  </si>
  <si>
    <t>RP-5305</t>
  </si>
  <si>
    <t>Se relacionan de avisos SAP para activación de carnet para ingreso a los laboratorios  ( septiembre-diciembre ), se adjunta correo  con los avisos SAP como evidencia del cumplimiento de este control.</t>
  </si>
  <si>
    <t>Avisos SAP Sep- Dic.pdf</t>
  </si>
  <si>
    <t>RP-5299</t>
  </si>
  <si>
    <t>Asegurar la confiabilidad de los resultados de los ensayos (Laboratorio de Suelos y Materiales de Construcción, Laboratorio de Aguas) y calibraciones (Laboratorio de Medidores).cumpliendo con los requisitos de la Norma ISO IEC 17025 y el documento normativo</t>
  </si>
  <si>
    <t>Certificados de Calibración (Lab medidores), Reportes de Resultados de Ensayos (Lab aguas, Lab suelos, Lab mediores) Trazabilidad en LIMS de los responsables de toma y muestra y ejecución del ensayo</t>
  </si>
  <si>
    <t>Ger de Tecnologia - Dir Servicios Tecnicos</t>
  </si>
  <si>
    <t>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Lab mediores.
 Trazabilidad en LIMS de los responsables de toma y muestra y ejecución del ensayo como evidencia del cumplimiento de este control.</t>
  </si>
  <si>
    <t>202311190203962-00008627-P ( reporte de resultados lab aguas).pdf
264100-2023-2514 Reporte de resultados medidores.pdf
CerN-2022128044-23-649797-Lote-890001402972 Cerificado de calibración.pdf
Reporte control de muestradores octu- diciembre 2023 Traz LIMS.pdf
Reporte de resultados lab suelos.pdf</t>
  </si>
  <si>
    <t>RP-5300</t>
  </si>
  <si>
    <t>Lab. Aguas - Reporte lims con la autorización del cambio en la programación  Lab. Medidores y suelos y materiales correo electrónico con la aprobación del Director de Servicios Técnicos a la programación</t>
  </si>
  <si>
    <t xml:space="preserve">La autorización de cambios en la Programación  se realiza enviando  al Director  por parte del responsable técnico mediante correo electrónico la programación de turnos del mes, para personal de planta para autorizar las horas extras en SAP,si se requiere un permiso por parte del analista que este programado  se  autoriza el  permiso por parte del Director.  Se adjunta correo electrónico con la aprobación  por parte del Director como evidencia del cumplimiento de esta actividad. 
 Se aclara que este control tiene observaciones por parte de Control Interno por lo que en la próxima vigencia se trabajara en la nueva versión del mapa de riesgos y se ajustara este control de acuerdo con las recomendaciones dadas. 
  </t>
  </si>
  <si>
    <t>Correo_ Programacion de actividades de Octubre a Enero 2024.pdf
CP5 Correo_control cambios programacion.pdf</t>
  </si>
  <si>
    <t>Gestión de Mantenimiento, Calibración, Hidrometeorológia y Ensayo</t>
  </si>
  <si>
    <t>FND-29473</t>
  </si>
  <si>
    <t>RP-5301</t>
  </si>
  <si>
    <t>Baron Peralta, Marco Antonio
Gomez Ortiz, Hernan Oswaldo
Grajales Vergara, Lina Marcela
Muñoz Adarve, Johanna
Quiroga Riaño, Gladys</t>
  </si>
  <si>
    <t>Ger de Tecnologia - Dir Informacion Tecnica y Geografica
Ger Gestion Humana y Administrativa - Dir Salud
Ger Gestion Humana y Administrativa - Dir Servicios Administrativos
Ger de Tecnologia - Dir Servicios de Electromecanica</t>
  </si>
  <si>
    <t>Gomez Ortiz, Hernan Oswaldo</t>
  </si>
  <si>
    <t>SE ANEXA MUESTREO ALEATORIO DE ORDENES DE TRABAJO EN DONDE SE VERIFICA QUE EL ING PROFESIONAL 21 DIVISIÓN EJECUCIÓN DE MANTENIMIENTO REVISA Y APRUEBA LAS ACTIVIDADES DESCRITAS EN LAS ORDENES DE TRABAJO DEL TERCER CUATRIMESTRE 2023. VER TOTALIDAD DEL MUESTREO EN DOCUMENTO WORD ANEXO, SE CARGAN ALGUNAS ORDENES EN ARCHER TENIENDO EN CUENTA QUE POR SU CAPACIDAD DE ALMACENAMIENTO NO ES POSIBLE CARGAR LA TOTALIDAD DEL MUESTREO, POR ESO SE RELACIONARON EN EL DOCUMENTO WORD.</t>
  </si>
  <si>
    <t>1-MPFM-CP11.docx
4000344917.pdf
4000344920.pdf
4000344921.pdf
4000344932.pdf
4000344933.pdf
4000344937_a.pdf
4000344937_b.pdf
4000344937_c.pdf
4000344939.pdf
4000344940_a.pdf
4000344940_b.pdf
4000344940_c.pdf
4000344940_d.pdf
4000344940_e.pdf
4000344940_f.pdf
4000344940_g.pdf
4000344940_h.pdf
4000344942_a.pdf
4000344942_b.pdf
4000344943.pdf
4000344945.pdf
4000344948.pdf
4000344953.pdf
4000344955_a.pdf
4000344955_b.pdf
4000344958.pdf
4000344960.pdf
4000344962.pdf
4000344963.pdf
4000344964.pdf
4000344966.pdf
4000344968_a.pdf
4000344968_b.pdf
4000344975.pdf
4000344980.pdf
4000344981.pdf
4000344982.pdf
4000344983_a.pdf
4000344983_b.pdf
4000344984.pdf
4000344985.pdf
4000344986_a.pdf
4000344986_b.pdf
4000344987.pdf
4000344988.pdf
4000344989.pdf
4000344990.pdf
4000344997.pdf
4000344999.pdf
4000345000_a.pdf
4000345000_b.pdf
4000345001.pdf
4000345003_a.pdf
4000345003_b.pdf
4000345005.pdf
4000345013.pdf
4000345015_a.pdf
4000345015_b.pdf
4000345016.pdf
4000345017_a.pdf
4000345017_b.pdf
4000345018.pdf
4000345020_a.pdf
4000345020_b.pdf
4000345020_c.pdf
4000345020_d.pdf
4000345020_e.pdf
4000345021_a.pdf
4000345021_b.pdf
4000345021_c.pdf
4000345021_d.pdf
4000345025.pdf
4000345027.pdf
4000345028.pdf
4000345029.pdf
4000345030.pdf
4000345031.pdf</t>
  </si>
  <si>
    <t>Se anexa reporte de avisos de equipo automotriz de los meses de agosto, septiembre, octubre y noviembre de 2023. Se anexa soportes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de los meses de agosto, septiembre, octubre y noviembre.</t>
  </si>
  <si>
    <t>Avisos Planta Fisica 202308 Agosto_Parte1.pdf
Avisos Planta Fisica 202308 Agosto_Parte2.pdf
Avisos Planta Fisica 202308 Agosto_Parte3.pdf
Avisos Planta Fisica 202309 Septiembre_Parte1.pdf
Avisos Planta Fisica 202309 Septiembre_Parte2.pdf
Avisos Planta Fisica 202309 Septiembre_Parte3.pdf
Avisos Planta Fisica 202310 Octubre_Parte1.pdf
Avisos Planta Fisica 202310 Octubre_Parte2.pdf
Avisos Planta Fisica 202311 Noviembre_Parte1.pdf
Avisos Planta Fisica 202311 Noviembre_Parte2.pdf
Reporte Avisos EA 202308 202311.xlsx</t>
  </si>
  <si>
    <t>RP-5302</t>
  </si>
  <si>
    <t>Realizar visitas aleatorias a campo con el fin de validar respiuestos sacados del almacén vs el uso real de ellos Se debe realizar como mínimo 2 veces al mes.</t>
  </si>
  <si>
    <t>Orden de trabajo</t>
  </si>
  <si>
    <t>SE ANEXA TABLA CON NÚMEROS DE AVISOS MUESTRA TOMADA ALEATORIAMENTE DE SAP DE VISITAS A TERRENO TERCER CUATRIMESTRE AÑO 2023 Y EXCEL DE CONTROL DE DEVOLUCION DE REPUESTOS PARA DAR DE BAJA. VER WORD ANEXO EXPLICATIVO.</t>
  </si>
  <si>
    <t>202309 4000346292 J.pdf
202310 4000349142 J.pdf
202310 4000350242 J.pdf
202311 4000350668 J.pdf
202311 4000350669 J.pdf
202311 4000350670 J.pdf
20231205 REPUESTOS BAJAS.xlsx
MPFM-CP12 SEG I21.docx</t>
  </si>
  <si>
    <t>FND-29474</t>
  </si>
  <si>
    <t>RP-8243</t>
  </si>
  <si>
    <t>R10-MPFF-CP101</t>
  </si>
  <si>
    <t>"Cada vez que la empresa requiera realizar operaciones de crédito el Director de Análisis de Riesgos Financieros analiza las ofertas recibidas, evalúa la modalidad de tasa de interés y presenta recomendación al Comité de Riesgos Financieros.
 Evidencia: MPFD0801F07 Plantilla Power Point Presentación"</t>
  </si>
  <si>
    <t>MPFD0801F07 Plantilla Power Point Presentación</t>
  </si>
  <si>
    <t>Martinez Rodriguez, Olivia</t>
  </si>
  <si>
    <t>Ger Financiera - Dir Analisis de Riesgos Financieros</t>
  </si>
  <si>
    <t>31/12/2024</t>
  </si>
  <si>
    <t>16/12/2023</t>
  </si>
  <si>
    <t>Se remite la evidencia de control - Presentación Power Point del mes de septiembre.</t>
  </si>
  <si>
    <t>Comite de Extraordinario Acta 150.pptx</t>
  </si>
  <si>
    <t>RP-8244</t>
  </si>
  <si>
    <t>R10-MPFF-CP102</t>
  </si>
  <si>
    <t>"El Comité de Riesgos Financieros cada vez que se requiera evalúa las alternativas de tasa de interés y determina las opciones para realizar la adjudicación y decide la modalidad de tasa de interés. En caso que no sea conveniente finaliza el proceso, se aplaza o se de inicio a uno nuevo. Los resultados son consignados en el acta de comité.
 Evidencia: Documenton Técnico  Acta de comité"</t>
  </si>
  <si>
    <t>Documenton Técnico  Acta de comité</t>
  </si>
  <si>
    <t>Se remite las evidencias del control - Documento Técnico, Acta de comité, correspondiente del mes de septiembre.</t>
  </si>
  <si>
    <t>Acta 150 CR Firmada.pdf
Documento Técnico Conveniencia y condiciones de mercado 08-23 - Multilateral VActualizada (1).pdf</t>
  </si>
  <si>
    <t>FND-29475</t>
  </si>
  <si>
    <t>RP-8245</t>
  </si>
  <si>
    <t>R11-MPFF-CP101</t>
  </si>
  <si>
    <t>"El Director de la Dirección Jurisdicción Coactiva y el profesional Especializado nivel 20 mensualmente establecen la gestión de cobro masivo de acuerdo al Instructivo MPFF0417I01 “Mensajería SMS – IVR”; posteriormente, el profesional nivel 22 y/o técnico nivel 32 realizan el diligenciamiento del formato MPFF0417F02 Check List envio SMS IVR´s y formato MPFF0417F03 “Check list envío de masivos prejuridico, con el fin de verificar la cantidad de cuentas y valores gestionados, en caso de no lograr la recuperación de cartera se realizará nuevamente el cobro de las obligaciones en mora y se genera  Informe de Gestiòn por etapa de cobro.
 Evidencia: MPFD0801F08 Informe de Gestión por etapa de Cobro."</t>
  </si>
  <si>
    <t>MPFD0801F08 Informe de Gestión por etapa de Cobro.</t>
  </si>
  <si>
    <t>Ger Financiera - Dir Jurisdiccion Coactiva</t>
  </si>
  <si>
    <t xml:space="preserve">Se remite las evidencias del control - MPFD0801F08 Informe de Gestión por etapa de Cobro, del período septiembre, octubre y noviembre. La información de diciembre no se ha cerrado.
 Quedamos pendiente de las solicitudes de los auditores.
  </t>
  </si>
  <si>
    <t>08. Informe Gestión Etapa Coactiva Ago23.pdf
08. Informe Gestión Etapa Prejuridica Ago23.pdf
08.Informe Gestión Persuasiva Ago23.pdf
09. Informe Gestión Etapa Coactiva Sep23.pdf
09. Informe Gestión Prejuridica Sep23.pdf
09.Informe Gestión Etapa Persuasiva Sep23.pdf
10. Informe Gestión Etapa Coactiva Oct23.pdf
10. Informe Gestión Etapa Prejuridica Oct23.pdf
10.Informe Gestión Etapa Persuasiva Oct23.pdf
11. Informe Gestión Etapas de Cobro Nov23.pdf</t>
  </si>
  <si>
    <t>FND-29476</t>
  </si>
  <si>
    <t>RP-8246</t>
  </si>
  <si>
    <t>R12-MPFF-CP101</t>
  </si>
  <si>
    <t>El profesional 22 , los primeros cinco dias de cada mes realiza seguimiento a los archivos "órdenes de tesorería" emitidas por la Dirección de Tesoreria, que se encuentran en el file server del proceso generados por la adquisición de títulos del período. 
 Revisa que las ordenes de tesorería extraidas de la carpeta compartida cumpla con los siguientes critérios:
 * La entidad financiera sea la aprobada por el comité de riesgos. * Cumplir con el cupo otorgado. * La tasa de rentabilidad sea la mejor.
 En el caso de tener observaciones sobre las órdenes de tesorería se solicitan los ajustes correspondientes.
 Posteriormente actualiza el archivo de Excel "órdenes de tesoreria" aplicando las politicas dadas en los comités de riesgos financieros para inversiones de portafolio de la Empresa.
 Evidencia: Órdenes de Tesorería</t>
  </si>
  <si>
    <t>Órdenes de Tesorería</t>
  </si>
  <si>
    <t xml:space="preserve">Se remiten las evidencias de los meses agosto y septiembre, ya que en octubre y noviembre no hubo compra de títulos en octubre y noviembre de 2023 - Ordenes de Tesorería.
 Quedamos atentos a loa solicitud del auditor, ya que por peso de los archivos no es posible cargarlos y los archivos .rar no son compatibles con ARCHER.
  </t>
  </si>
  <si>
    <t>ORDEN DE TESORERIA N° 158798 (1).pdf
ORDEN DE TESORERIA N°160484.pdf</t>
  </si>
  <si>
    <t>RP-8247</t>
  </si>
  <si>
    <t>R12-MPFF-CP102</t>
  </si>
  <si>
    <t>Trimestralmente el Profesional Especializado nivel 20 mediante el aplicativo destinado para las grabaciones, de forma aleatoria, son monitoreadas las llamadas de las extensiones de la Direccion de Tesorería donde se realizan inversiones del Portafolio para garantizar la trasparencia de las operaciones. Los critérios de verificación son los siguientes:
 * Se identifica que la entidad de negociación sea la indicada por la empresa. * Que se esté negociando con un funcionario de esa misma entidad.  * En la llamada debe identificarse el código del papel u orden de tesorería. * El monto sea consistente con lo inicialmente pactado. * Que la tasa corresponda a la pactada. * El plazo sea consistente a la negociación inicial. 
 El resultado del seguimiento es consignado en una ayuda de memoria para socializar con el director y otro profesional del área.
 Si se evidencia alguna irregularidad en el proceso se notificará a la Dirección de Tesorería o, de ser necesario, se socializará dicha irregularidad en el comité de riesgos financieros. 
 Evidencia: Ayuda de Memoria</t>
  </si>
  <si>
    <t>Ayuda de Memoria</t>
  </si>
  <si>
    <t>Se remite la evidencia del control de los meses agosto y septiembre, ya que en octubre y noviembre no hubo compra de títulos - Ayudas de memoria</t>
  </si>
  <si>
    <t>AYUDA DE MEMORIA III TRIMESTRE 2023.pdf</t>
  </si>
  <si>
    <t>FND-29477</t>
  </si>
  <si>
    <t>RP-8257</t>
  </si>
  <si>
    <t>R13-MPFF-CP101</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</si>
  <si>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
 Evidencia: Formato de solicitud de erogación caja menor MPFF0804F01, Formato de Relación gastos de transporte efectuados caja menor MPFF0804F09</t>
  </si>
  <si>
    <t>Baron Peralta, Marco Antonio
Cardona Castaño, Victor Alfonso
Castro Calderon, Viviana Alejandra
Grajales Vergara, Lina Marcela
Peraza Castiblanco, Carlos Fernando
Salazar Garcia, Verena Patricia</t>
  </si>
  <si>
    <t>Ger Sistema Maestro - Dir Abastecimiento
Ger Sistema Maestro - Dir Bienes Raices
Ger Gestion Humana y Administrativa - Dir Servicios Administrativos</t>
  </si>
  <si>
    <t>15/12/2024</t>
  </si>
  <si>
    <t>Se anexa soportes correspondiente a erogaciones y gastos de certificados de caja menor de los meses de agosto, septiembre, octubre y noviembre.</t>
  </si>
  <si>
    <t>Certificados_202308_Agosto (1).pdf
Certificados_202309_Septiembre (1).pdf
Certificados_202310_Octubre (1).pdf
Certificados_202311_Noviembre (1).pdf
Solicitudes_de_Erogación_Caja_Menor_202308_Parte1 (1).pdf
Solicitudes_de_Erogación_Caja_Menor_202308_Parte2 (1).pdf
Solicitudes_de_Erogación_Caja_Menor_202308_Parte3.pdf
Solicitudes_de_Erogación_Caja_Menor_202308_Parte4.pdf
Solicitudes_de_Erogación_Caja_Menor_202309_Parte1.pdf
Solicitudes_de_Erogación_Caja_Menor_202309_Parte2.pdf
Solicitudes_de_Erogación_Caja_Menor_202309_Parte3 (1).pdf
Solicitudes_de_Erogación_Caja_Menor_202309_Parte4 (1).pdf
Solicitudes_de_Erogación_Caja_Menor_202309_Parte5 (1).pdf
Solicitudes_de_Erogación_Caja_Menor_202309_Parte6 (1).pdf
Solicitudes_de_Erogación_Caja_Menor_202309_Parte7 (1).pdf
Solicitudes_de_Erogación_Caja_Menor_202309_Parte8.pdf
Solicitudes_de_Erogación_Caja_Menor_202310_Parte1 (1).pdf
Solicitudes_de_Erogación_Caja_Menor_202310_Parte2.pdf
Solicitudes_de_Erogación_Caja_Menor_202310_Parte3.pdf
Solicitudes_de_Erogación_Caja_Menor_202310_Parte4.pdf
Solicitudes_de_Erogación_Caja_Menor_202310_Parte5.pdf
Solicitudes_de_Erogación_Caja_Menor_202310_Parte6.pdf
Solicitudes_de_Erogación_Caja_Menor_202310_Parte7.pdf
Solicitudes_de_Erogación_Caja_Menor_202310_Parte8.pdf
Solicitudes_de_Erogación_Caja_Menor_202310_Parte9.pdf
Solicitudes_de_Erogación_Caja_Menor_202311_Parte1.pdf
Solicitudes_de_Erogación_Caja_Menor_202311_Parte2.pdf
Solicitudes_de_Erogación_Caja_Menor_202311_Parte3.pdf
Solicitudes_de_Erogación_Caja_Menor_202311_Parte4.pdf
Solicitudes_de_Erogación_Caja_Menor_202311_Parte5.pdf
Solicitudes_de_Erogación_Caja_Menor_202311_Parte6.pdf
Solicitudes_de_Erogación_Caja_Menor_202311_Parte7.pdf
Solicitudes_de_Erogación_Caja_Menor_202311_Parte8.pdf</t>
  </si>
  <si>
    <t xml:space="preserve"> 
 Conforme al período objeto de corte y la actividad formulada, se anexan los soportes correspondientes  Formato de solicitud de erogación caja menor MPFF0804F01 de los meses de septiembre, octubre, noviembre y diciembre 2023.
 En cuanto a la  Relación gastos de transporte efectuados caja menor MPFF0804F09 , se informa que la caja de Bienes Raíces no contempla este rubro , razón por la cual no se cargan soportes .</t>
  </si>
  <si>
    <t>1. LEGALIZACION GASTOS CAJA MENOR SEPTIEMBRE 2023 DBR.pdf
2. LEGALIZACION DE GASTOS CAJA MENOR OCTUBRE 2023 DBR.pdf
3. LEGALIZACION GASTOS CAJA MENOR NOVIEMBRE 2023 DBR.pdf
4. LEGALIZACION GASTOS CAJA MENOR DICIEMBRE 2023 DBR.pdf</t>
  </si>
  <si>
    <t>Peraza Castiblanco, Carlos Fernando</t>
  </si>
  <si>
    <t>Conforme al período objeto de corte y la actividad formulada, se anexan los soportes correspondientes Formato de solicitud de erogación caja menor MPFF0804F01 de los meses de septiembre, octubre, noviembre 2023.
 En cuanto a la relación gastos de transporte efectuados caja menor MPFF0804F09, se informa que la caja de la Dirección Abastecimiento no contempla este rubro, razón por la cual no se cargan soportes.</t>
  </si>
  <si>
    <t>2023 noviembre  facturas_compressed_compressed.pdf
2023 octubre facturas_compressed_compressed.pdf
2023 septiembre facturas_compressed_compressed.pdf</t>
  </si>
  <si>
    <t>Por error involuntario no diligencié el estado de la actividad, por lo que nuevamente reporto :
 Conforme al período objeto de corte y la actividad formulada, se anexan los soportes correspondientes  Formato de solicitud de erogación caja menor MPFF0804F01 de los meses de septiembre, octubre, noviembre y diciembre 2023.
 En cuanto a la  Relación gastos de transporte efectuados caja menor MPFF0804F09 , se informa que la caja de Bienes Raíces no contempla este rubro , razón por la cual no se cargan soportes .</t>
  </si>
  <si>
    <t>FND-29478</t>
  </si>
  <si>
    <t>RP-8248</t>
  </si>
  <si>
    <t>R14-MPFF-CP101</t>
  </si>
  <si>
    <t>El profesional nivel 22 verifica semanalmente los procesos coactivos de acuerdo a los criterios relacionados a continuación:
 * Años Mora (Priorizando expedientes &gt; 5 años) * Avance Procesal, identificando las gestiones que se han adelantado en los procesos, y aquellas que deben ser impulsadas o firmadas por los Abogados, Secretarios y Coordinadores * Valor de la obligación, priorizando las obligçaciones con cuantías más altas.
 Diligencia y remite a los abogados sustanciadores vía correo electrónico el acta de reparto de expedientes, priorizando los criterios descritos.
 Si la medida cautelar no fue inscrita o la Superintendencia de Subsidio Familiar entrega información acerca de los bienes o cuentas que posea del deudor, se debe realizar nuevamente el reparto del expediente, con el fin de aplicar el embargo que corresponda.</t>
  </si>
  <si>
    <t>Base de datos con avance Gestión Procesal Correo electrónico MPFF0404F02 Acta reparto de expedientes</t>
  </si>
  <si>
    <t xml:space="preserve">Se remiten las evidencias de los controles - Base de datos con avance Gestión Procesal, Correo electrónico y MPFF0404F02 Acta de reparto de expedientes, del período septiembre, octubre y noviembre. La información financiera de diciembre no ha cerrado.
 Quedamos atentos a las solicitudes de los auditores.
  </t>
  </si>
  <si>
    <t>08. Acta Reparto Expedientes Ago23.xlsx
08. Correos Electrónicos Reparto Expedientes Ago3.pdf
08. Informe Gestión Etapa Coactiva Ago23.pdf
09. Acta Reparto Expedientes Sep23.xlsx
09. Correos Electrónicos Reparto Expedientes Sep23.pdf
09. Informe Gestión Etapa Coactiva Sep23.pdf
10. Acta Reparto Expedientes Oct23.xlsx
10. Correos Electrónicos Reparto Expedientes Oct23.pdf
10. Informe Gestión Etapa Coactiva Oct23.pdf
11. Acta Reparto Expedientes Nov23.xlsx
11. Base de Datos Avance Gestión Procesal Nov23.xlsx
11. Correos Electrónicos Reparto Expedientes Nov23.pdf
11. Informe Gestión Etapa Coactiva Nov23.pdf
12. Acta Reparto Expedientes Dic23.xlsx
12. Base de Datos Avance Gestión Procesal Dic23.xlsx
12. Correos Electrónicos Reparto Expedientes Dic23.pdf</t>
  </si>
  <si>
    <t>RP-8249</t>
  </si>
  <si>
    <t>R14-MPFF-CP102</t>
  </si>
  <si>
    <t>Mensualmente el Profesional Nivel 22 verifica que los Abogados, Secretarios y Coordinadores hayan impulsado los procesos asignados, comparando los expedientes relacionados en el acta de reparto y los movimientos registrados en el aplicativo Coactivo Web. 
 Posteriormente, vía correo electrónico se remite la relación de procesos pendientes de impulso, correo que debe ser enviado a los abogados que tienen pendiente sustanciación, a los supervisores correspondientes y al Director, con el fin de que se realice el impulso o registro que corresponda, y se procederá con la aprobación de la cuenta de cobro acorde a los productos efectivamente realizados.
 Los resultados de esta gestión se presentarán en el informe de gestión de la etapa coactiva.</t>
  </si>
  <si>
    <t>Base Expedientes sin Impulso  Correo Expedientes sin Impulso Informe Gestión Etapa Coactiva</t>
  </si>
  <si>
    <t>Se remiten las evidencias del control - Base Expedientes sin Impulso, Correo Expedientes sin Impulso, Informe Gestión Etapa Coactiva, correspondientes a los meses de septiembre , octubre y noviembre. La información financiera de diciembre no ha cerrado.
 Quedamos atentos a las solicitudes de los auditores.</t>
  </si>
  <si>
    <t>08. Base Expedientes Sin Impulso Ago23.xlsx
08. Correo Expedientes Sin Impulso Ago23.pdf
08. Informe Gestión Etapa Coactiva Ago23.pdf
09. Base Expedientes Sin Impulso Sep23.xlsx
09. Correo Expedientes Sin Impulso Sep23.pdf
09. Informe Gestión Etapa Coactiva Sep23.pdf
10. Base Expedientes Sin Impulso Oct23.xlsx
10. Correo Expedientes Sin Impulso Oct23.pdf
10. Informe Gestión Etapa Coactiva Oct23.pdf
11. Base Expedientes Sin Impulso Nov23.xlsx
11. Correo Expedientes Sin Impulso Nov23.pdf
11. Informe Gestión Etapas de Cobro Nov23.pdf
12. Base Expedientes Sin Impulso Dic23.xlsx
12. Correo Expedientes Sin Impulso Dic23.pdf
12. Informe Gestión Etapas de Cobro Dic23.pdf</t>
  </si>
  <si>
    <t>FND-29479</t>
  </si>
  <si>
    <t>RP-8250</t>
  </si>
  <si>
    <t>R15-MPFF-CP101</t>
  </si>
  <si>
    <t>El Profesional Nivel 22 extrae del ERP SAP por medio de la transacción ZFICA083,  la relación de financiaciones o refinanciaciones suscritas semanalmente por los funcionarios de la Dirección Jurisdicción Coactiva y envía la información por correo electrónico a todos los colaboradores de la DJC. 
 Quincenalmente, el Profesional nivel 22 verifica que el número de financiaciones efectuas en el ERP SAP y entregadas al área del archivo, tengan la totalidad de los documentos aportados por el usuario. En caso de que no estén los documentos completos, se solicitan por correo electrónico.</t>
  </si>
  <si>
    <t>Correo electrónico (Listado de acuerdos de pago pendientes)</t>
  </si>
  <si>
    <t>Se remite las evidencias del control - Correo electrónico (Listado de acuerdos de pago pendientes), de los meses septiembre, octubre y noviembre. La información financiera de diciembre no ha cerrado.
 Quedamos atentos a la solicitud de los auditores.</t>
  </si>
  <si>
    <t>11. Correo Electronico Acuerdos de Pago Pendientes 27_08_2023.pdf
11. Listado Acuerdos de Pago Pendientes 27_08_2023.xlsx
12. Correo Electronico Acuerdos de Pago Pendientes 10_09_2023.pdf
12. Listado Acuerdos de Pago Pendientes 10_09_2023.xlsx
13. Correo Electronico Acuerdos de Pago Pendientes 24_09_2023.pdf
13. Listado Acuerdos de Pago Pendientes 24_09_2023.xlsx
14. Correo Electronico Acuerdos de Pago Pendientes 08_10_2023.pdf
14. Listado Acuerdos de Pago Pendientes 08_10_2023.xlsx
15. Correo Electronico Acuerdos de Pago Pendientes 23_10_2023.pdf
15. Listado Acuerdos de Pago Pendientes 23_10_2023.xlsx
16. Correo Electronico Acuerdos de Pago Pendientes 13_11_2023.pdf
16. Listado Acuerdos de Pago Pendientes 13_11_2023.xlsx
17. Correo Electronico Acuerdos de Pago Pendientes 26_11_2023.pdf
17. Listado Acuerdos de Pago Pendientes 26_11_2023.xlsx</t>
  </si>
  <si>
    <t>FND-29480</t>
  </si>
  <si>
    <t>RP-8251</t>
  </si>
  <si>
    <t>R16-MPFF-CP101</t>
  </si>
  <si>
    <t xml:space="preserve">Diariamente los Auxiliares Administrativos Nivel 40 y 32 realizan la asignación teniendo en cuenta únicamente el consecutivo de llegada de los documentos de cobro, excepto las argumentadas de acuerdo a las indicaciones de la política No. 23 del procedimiento  MPFF0501 Registro de facturas y documentos en Cuentas por Pagar. 
 Los Profesionales Especializados Nivel 21 y los Auxiliares Administrativos Nivel 32 diariamente identifican los documentos de cobro que pueden ser registrados en el ERP-SAP, y proceden a: - Revisar los indicadores tributarios de renta, IVA e ICA del acreedor y demás conceptos a descontar, realizando los ajustes pertinentes si la información de los indicadores tributarios parametrizados en el sistema no corresponde con la operación o concepto cobrado, estos ajustes serán realizados con base en la información registrada en el Registro Único Tributario (RUT) y/o documento de cobro a través de la Transacción XK03 Acreedor Visualizar: Acceso. - Parametrizar la herramienta J1ICONVEND para la verificación de los documentos de cobro de las personas naturales prestadoras de servicios, de acuerdo con sus características en cuanto a pagos de seguridad social y deducciones. - Determinar para su respectivo registro si los documentos de cobro corresponden a operaciones comerciales realizadas con o sin gestión contractual. - Realizar el registro, a través de las transacciones SAP autorizadas, F-43 "Registrar factura acreedor " y ZAP73 "Añadir factura recibida", de los documentos de cobro recibidos, la transacción utilizada dependerá del documento logístico informado para su registro contable, si se trata de un trámite con gestión contractual tendrá entrada de mercancía, si el trámite es sin gestión contractual tendrá registro presupuestal (RP).
  </t>
  </si>
  <si>
    <t>Archivo de Excel “Base de Datos Documentos de Cobro Recibidos"</t>
  </si>
  <si>
    <t>Ger Financiera - Dir Tributaria</t>
  </si>
  <si>
    <t>Se remite la evidencia del control - Archivo de Excel “Base de Datos Documentos de Cobro Recibidos"; para el período septiembre, octubre y noviembre. La información financiera de diciembre no se ha cerrado.
 Quedamos atentos a lo solicitado por los auditores.</t>
  </si>
  <si>
    <t>03. Base de Datos Documentos de Cobro Recibidos 2023 CUATRIMESTRE III - DIC 12 (2).xlsx</t>
  </si>
  <si>
    <t>FND-29780</t>
  </si>
  <si>
    <t>RP-6909</t>
  </si>
  <si>
    <t>Calderon Moreno, Yuly Andrea</t>
  </si>
  <si>
    <t>Ger Ambiental - Dir Gestion Ambiental del Sistema Hidrico</t>
  </si>
  <si>
    <t>Durante el periodo de septiembre a diciembre de 2023, no se presentó solicitud para realizar el análisis de procedibilidad de apertura de investigación disciplinaria, dado que no presento alteraciones a los estudios definidos por la envolvente hidráulica e hidrológica, que permiten definir el cauce del cuerpo de agua.</t>
  </si>
  <si>
    <t>RP-6905</t>
  </si>
  <si>
    <t xml:space="preserve">Durante el periodo de septiembre a diciembre de 2023 se solicitaron a la DITG y DIE, los siguientes avisos SAP:
 Aviso 400083761, DIE, Ajuste al modelo hidráulico de la quebrada Moraji
 Avisos Aviso 400083401 y 400083402 a la DITG para levantamiento topográfico y batimétrico a detalle de Quebrada Santa Ana y Quebrada Santa Barbara.
 Aviso DITG 400083228 - 1. MDT de la Quebrada San Cristóbal
 Aviso DITG 400083229 - 2. MDT de la Quebrada Cerro Norte
 Aviso DITG 400083230 - 3. MDT de la Quebrada Arauquita
 Aviso DITG 400083231 - 4. MDT de la Quebrada El Baúl
 Aviso DITG 400083232 - 5. MDT de la Quebrada Santa Rita
 Aviso DITG 400083233  - 6. MDT de la Quebrada Piojo
 Aviso 400082951 - Modelo Hidráulico para la Quebrada Baúl
 Aviso 400082951 - Modelo Hidrológico para la Quebrada Baúl
</t>
  </si>
  <si>
    <t>Aviso SAP 1.pdf
Aviso SAP 2.pdf
Aviso SAP 3.pdf
Aviso SAP 4.pdf</t>
  </si>
  <si>
    <t>RP-6906</t>
  </si>
  <si>
    <t>MPFD0801F05 Ayuda de memoria y MPFD0801F04 lista de asistencia de las reuniones con la demás entidades</t>
  </si>
  <si>
    <t xml:space="preserve">Durante el periodo de septiembre a diciembre, se participó con las diferentes autoridades ambientales en las siguientes reuniones y recorridos para priorizaciones de cuerpos de agua:
 Recorrido reconocimiento cuerpo de agua Quebrada Cañiza
 Recorrido reconocimiento cuerpo de agua Quebrada el Baúl
 Insumos destinados al componente Geomorfológico
 Cancha sintética parque San Cristóbal
 Audiencia publica
 Quebrada Yomasa – Definición cuerpo natural / artificial entre SDA y EAAB
 Recorrido quebrada Santa Ana Santa Barbara para concepto técnicos con CAR
 Mesa técnica cuerpos sectoriales
 Quebrada Brisas del Llano
 Recorrido Quebrada Santa Ana
 Recorrido Drenaje Bosque de Pino
 Sistema Hídrico del Distrito
 Comité Ordinario técnico de legalización y f de barrios
</t>
  </si>
  <si>
    <t>[Untitled] (6).pdf</t>
  </si>
  <si>
    <t>RP-6907</t>
  </si>
  <si>
    <t xml:space="preserve">El profesional de la Dirección Gestión Ambiental Sistema Hídrico presenta la Declaración Conflicto de Interés del SIDEAP, en la cual se manifiesta que no presenta conflicto para presentar los estudios técnicos y legales establecidos de acuerdo a la normatividad legal vigente.  </t>
  </si>
  <si>
    <t>conflictoInteresesGenral_1693496701073_80932022.pdf</t>
  </si>
  <si>
    <t>RP-6908</t>
  </si>
  <si>
    <t>Visita conjunta con las entidades que participan en las mesas de priorizaciones</t>
  </si>
  <si>
    <t>FND-29781</t>
  </si>
  <si>
    <t>RP-6910</t>
  </si>
  <si>
    <t>Informe MPFD0801F08 "Reporte mensual de RCD de los pines de obra en el aplicativo WEB de la SDA"</t>
  </si>
  <si>
    <t>Ger Ambiental - Dir Saneamiento Ambiental</t>
  </si>
  <si>
    <t>Se presenta informe que consolida el reporte mensual ante la Secretaria Distrital de Ambiente los Residuos de Construcción y Demolición (RCD) de septiembre a diciembre.</t>
  </si>
  <si>
    <t>RIESGO R2.pdf</t>
  </si>
  <si>
    <t>RP-6911</t>
  </si>
  <si>
    <t>Realizar el reporte anual en el aplicativo del IDEAM la generación y los certificados de disposición final de los residuos peligrosos.</t>
  </si>
  <si>
    <t>Para le periodo de mayo a agosto se presenta el reporte en el aplicativo del IDEAM de la generación y los certificados de disposición final de los residuos peligroso. El cual, se realiza de manera anual y corresponde al reporte realizado en el mes de abril.</t>
  </si>
  <si>
    <t>RP-6912</t>
  </si>
  <si>
    <t xml:space="preserve">Se presenta informe de Aprovechamiento del tercer trimestre del 2023 presentado a la UAESP; estos se realizan de manera mensual y semestral que para este último trimestre y semestre se realiza el reporte en el mes de enero del 2024. </t>
  </si>
  <si>
    <t>1_Informe aprovechamiento tercer trimestre 2023 UAESP.pdf
2_Informe aprovechamiento tercer trimestre 2023 UAESP.pdf</t>
  </si>
  <si>
    <t>RP-6913</t>
  </si>
  <si>
    <t xml:space="preserve">Se realizaron capacitación para el periodo comprendido de septiembre a diciembre de 2023 a los funcionarios de las diferentes sedes. </t>
  </si>
  <si>
    <t>CAPACITACIONES RCD.zip</t>
  </si>
  <si>
    <t>RP-6914</t>
  </si>
  <si>
    <t xml:space="preserve">
  Para le periodo se realiza la verificación del permiso de disposición de material vegetal.
</t>
  </si>
  <si>
    <t>8.5.3 Residuos aprovechables.pdf
8.5.3 SILVICULTURA CERTIFICADOS JUNIO.pdf
8.5.3 SILVICULTURA CERTIFICADOS.pdf
8.5.4 SILVICULTURA CERTIFICADOS ABRIL.pdf</t>
  </si>
  <si>
    <t>RP-6915</t>
  </si>
  <si>
    <t>Verificar los certificados de disposición final de material vegetal, en el cual se incluya la cantidad de material, el sitio de disposición y el tratamiento realizado.</t>
  </si>
  <si>
    <t>Informe de gestión contrato o convenio MPFB0202F16, que este en ejecución e incluya los certificado de disposición final de residuos vegetales</t>
  </si>
  <si>
    <t xml:space="preserve">Se presentan los informes del contrato 1-05-24300-1474-2022 que tiene por objeto: Ejecutar los tratamientos silviculturales de mantenimiento y manejo de coberturas, en rondas y zonas de manejo y preservación ambiental de quebradas, ríos, canales y humedales del distrito capital y predios de la empresa de acueducto y alcantarillado de Bogotá (EAAB - ESP), autorizados por parte de la autoridad ambiental competente, según normatividad legal vigente; los anexos que contienen los certificados se ubican en el siguiente link: https://acueducto-my.sharepoint.com/personal/gcastron_acueducto_com_co/_layouts/15/onedrive.aspx?id=%2Fpersonal%2Fgcastron%5Facueducto%5Fcom%5Fco%2FDocuments%2FINFORMES%20CONTRATISTA%20UT&amp;ct=1702669337098&amp;or=OWA%2DNT&amp;cid=b99c99d5%2D1cfd%2Dea6f%2Ddc13%2Da7673519a8d5&amp;ga=1 </t>
  </si>
  <si>
    <t>INFORME TECNICO OPERATIVO 03 Version 2 (2) (1) (4).pdf
INFORME TECNICO OPERATIVO 06 rev (1) (1).pdf</t>
  </si>
  <si>
    <t>FND-30433</t>
  </si>
  <si>
    <t>RP-8210</t>
  </si>
  <si>
    <t>El coordinador de nómina de la Dirección de Compensaciones de manera quincenal realiza verificación cruzada en el aplicativo SAP de las novedades ingresadas por los liquidadores, validando que las novedades correspondan al período de pago y el valor correspondiente de las novedades incluyendo descuentos o pagos adicionales; si todo esta conforme procede a la aprobación en SAP. En caso de evidenciar desviaciones el coordinador  genera un reporte desde SAP a excel, sobre el cual presenta las observaciones y las remite por correo electrónico para que los liquidadores realicen los ajustes correspondientes. El coordinador de nómina de la Dirección de Compensaciones de manera quincenal realiza verificación cruzada en el aplicativo SAP las novedades ingresadas por los liquidadores validando que las novedades correspondan al periodo de pago y el valor correspondiente de las novedades incluyendo descuentos o pagos adicionales, en caso de evidenciar desviaciones el coordinador devuelve vía SAP las observaciones para que los liquidadores realicen los ajustes correspondientes.</t>
  </si>
  <si>
    <t>Archivo excel verificación novedades de nómina Correo electrónico</t>
  </si>
  <si>
    <t>Ochoa Suarez, Juan Jacobo</t>
  </si>
  <si>
    <t>Ger Gestion Humana y Administrativa - Dir Gestion de Compensaciones</t>
  </si>
  <si>
    <t>5/12/2023</t>
  </si>
  <si>
    <t>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noviembre de 2023, manejando información global, datos relevantes y con una descripción de lo realizado mes a mes con  pantallazos donde da cuenta de las remisiones de la información verificada.</t>
  </si>
  <si>
    <t>INFORME DETALLADO DE NOVEDADES Y PAGO.xlsx</t>
  </si>
  <si>
    <t>Se realizaron las verificaciones habituales, para los registros de novedades, quincena a quincena. Se aplicaron cada uno de los puntos de control establecidos en el procedimiento de nómina.
 De acuerdo a lo anterior, se carga un informe en Excel consolidando el proceso y los resultados de cada giro quincenal de los meses de enero a noviembre de 2023, manejando información global, datos relevantes y con una descripción de lo realizado mes a mes con  pantallazos donde da cuenta de las remisiones de la información verificada.
 De acuerdo con el proceso interno de la Dirección Gestión de Compensaciones, el reporte del mes de diciembre sólo se podrá entregar en el primer informe cuatrimestral del 2024, ya que, por las características especiales de los pagos de la nómina en la Empresa de Acueducto, esta información se podrá generar a finales de dicho mes.</t>
  </si>
  <si>
    <t>RP-8212</t>
  </si>
  <si>
    <t>Correo electrónico o Memorando interno</t>
  </si>
  <si>
    <t>Durante el periodo comprendido de septiembre a noviembre de 2023, no se presentó ninguna irregularidad en el pago de las nominas de activos como pensionados que amerita remitir a la Oficina de Investigaciones Disciplinarias.
 De acuerdo a lo anterior, no se adjunta ningún anexo en este autocontrol.</t>
  </si>
  <si>
    <t>RP-8213</t>
  </si>
  <si>
    <t>El Coordinador de nómina de la Dirección de Compensaciones en caso de detectar pago irregulares dentro de la nómina de personal activo y pensionados;  comunica al  Director de compensaciones  quien solicitará al Servidor público o pensionado a través de correo electrónico el reintrego del dinero que no correspondía al pago dejando la relación correspondiente en el siguiente pago de nómina y en el desprendible de nómina correspondiente.</t>
  </si>
  <si>
    <t>Correo electrónico, Desprendible de nómina</t>
  </si>
  <si>
    <t>Durante el periodo comprendido de septiembre a noviembre de 2023, no se presentó ninguna irregularidad en el pago de las nóminas de activos como pensionados que conlleve a solicitar al servidor publico o pensionados la devolución de los recursos, por concepto de mal pago en la liquidación.
 De acuerdo a lo anterior, no se adjunta ningún anexo en este autocontrol.</t>
  </si>
  <si>
    <t>RP-8211</t>
  </si>
  <si>
    <t>El liquidador de nómina de la Dirección de Compensaciones  ingresa las novedades de manera quincenal en el aplicativo SAP; si la novedad ya fue ingresada, o no corresponde al trabajador, o no corresponde al período de nómina el aplicativo genera de manera automática la alerta generando en la pantalla mensajes automáticos asegurando que no se cargue la novedad hasta que no se realicen los ajustes solicitados.</t>
  </si>
  <si>
    <t>Aplicativo Sap pantallazos alertas</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</si>
  <si>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De acuerdo a lo anterior, se anexa un informe de los registros SOLMAN de los meses de enero a noviembre de 2023 correspondiente a la actividad del proceso de Nómina.
 De acuerdo con el proceso interno de la Dirección Gestión de Compensaciones, el reporte del mes de diciembre sólo se podrá entregar en el primer informe cuatrimestral del 2024, ya que, por las características especiales de los pagos de la nómina en la Empresa de Acueducto, esta información se podrá generar a finales de dicho mes.</t>
  </si>
  <si>
    <t>SOLMAN.xlsx</t>
  </si>
  <si>
    <t>FND-30434</t>
  </si>
  <si>
    <t>RP-8214</t>
  </si>
  <si>
    <t>El profesional de bienestar de la Dirección de Mejoramiento Calidad de vida recibe los documentos presentados por los trabajadores oficiales de acuerdo a lo establecido en el cronograma de bienestar y revisa que cumplan lo establecido en los acuerdos de convenciones colectivas de trabajo para Auxilios educativos, becas, adjudicación de prestamos de  vivienda, Asignación de PAS-PC. En caso de evidenciar alguna inconsistencia, regresa los documentos al trabajador para ajustes. Para el caso de los beneficiarios del PAS-PC se genera informe de las novedades con las observaciones asociadas.
 Los trabajadores que cumplen  con los requisitos establecidos son presentados ante  el Sub-comité Educativo para el caso de auxilios educativos y becas y Comité de vivienda para el caso de la adjudicación de préstamos de vivienda para la definición de los beneficiarios finales los cuales quedan registrados en el acta de subcomité de cada uno.</t>
  </si>
  <si>
    <t>Actas sub comité de vivienda y educación
 MPEH0900F02 Informe de novedades (PAS-PC)</t>
  </si>
  <si>
    <t>Cala Omaña, Solyanira
Lopez Alarcon, Ciro Albeiro</t>
  </si>
  <si>
    <t>Ger Gestion Humana y Administrativa - Dir Mejoramiento Calidad de Vida
Ger Gestion Humana y Administrativa - Dir Salud</t>
  </si>
  <si>
    <t>Lopez Alarcon, Ciro Albeiro</t>
  </si>
  <si>
    <t xml:space="preserve"> Se carga la información relacionada con la actividad MPEH-CD105, comités de educación y de vivienda realizados con corte a 06 de diciembre de 2023, en los que se expresan las novedades y decisiones tomadas en cada uno de los comités, con la totalidad de créditos de vivienda adjudicados, becas, auxilios asignados y demás temas competencia de estos cuerpos colegiados, así como también los montos definidos para cada fin, en los cuales todos cumplieron con los requisitos establecidos en los actos administrativos que reglamentan cada uno de los comités.</t>
  </si>
  <si>
    <t>INFORME  MPEH-CD105 Reglamento del Fondo Especial de Vivienda 06-12-2023.docx
Informe MPEH-CD105 novedades Subcomité de educación 06-12-2023.pptx</t>
  </si>
  <si>
    <t>12/12/2023</t>
  </si>
  <si>
    <t>Se carga la información relacionada con la actividad MPEH-CD105, comités de educación y de vivienda realizados con corte a 06 de diciembre de 2023, en los que se expresan las novedades y decisiones tomadas en cada uno de los comités, con la totalidad de créditos de vivienda adjudicados, becas, auxilios asignados y demás temas competencia de estos cuerpos colegiados, así como también los montos definidos para cada fin, en los cuales todos cumplieron con los requisitos establecidos en los actos administrativos que reglamentan cada uno de los comités.</t>
  </si>
  <si>
    <t>ACTA  COMITE DE VIVIENDA 2023.pdf
ACTA SUBCOMITE DE EDUCACION 2023.pdf</t>
  </si>
  <si>
    <t>RP-8215</t>
  </si>
  <si>
    <t>El profesional de bienestar de la Dirección de Mejoramiento Calidad de Vida, en caso de evidenciar inconsistencias o falsedad en la documentación presentada por el servidor público, remite a través de memorando interno o correo electrónico esta información a la oficina de investigaciones disciplinaria.</t>
  </si>
  <si>
    <t>Memorando interno y/o Correo eléctronico</t>
  </si>
  <si>
    <t>Ger Gestion Humana y Administrativa - Dir Mejoramiento Calidad de Vida</t>
  </si>
  <si>
    <t>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inconsistencias o presunta falsedad en la documentación presentada por parte de los servidores públicos, por lo cual no se remite ningún caso a la Oficina de Control Disciplinario Interno.</t>
  </si>
  <si>
    <t>MPEH-CD106  Verificación de requisitos Baneficios legales y Convencionales  Becas y Auxilios 11-12-2023.pptx</t>
  </si>
  <si>
    <t>RP-8216</t>
  </si>
  <si>
    <t>El profesional de bienestar de la Dirección de Mejoramiento Calidad de Vida una vez detectada la inconsistencia en la información, solicita a través de correo electrónico al profesional la devolución de los dineros consignados que no corresponden, los cuales serían descontados de la nómina  y desprendible de nómina.</t>
  </si>
  <si>
    <t>Correo electrónico Desprendible de nómina</t>
  </si>
  <si>
    <t>Se carga la información con corte a diciembre de 2023, así:
 El equipo de bienestar realizo la verificación del cumplimiento de requisitos para acceder a los beneficios legales y convencionales, como anexo se presentan los caso que cumplieron con los requisitos así como también aquellos que no cumplieron y la información se lleva al subcomité de educación, para su aprobación, (Ver anexo).
 Para la vigencia 2023, no se evidenciaron casos con incorrecta verificación de requisitos por parte del personal de bienestar, por lo cual no se remite ningún caso a la Oficina de Control Disciplinario Interno.</t>
  </si>
  <si>
    <t>MPEH-CD107 Incorrecta Verificación de requisitos para acceder a Becas y Auxilios 11-12-2023.pptx</t>
  </si>
  <si>
    <t>FND-30435</t>
  </si>
  <si>
    <t>RP-8217</t>
  </si>
  <si>
    <t>El profesional de vinculación de la Dirección de Mejoramiento Calidad de Vida verifica la información de la hoja de vida del candidato  a través de la lista de chequeo de vinculación de acuerdo con el resultado de la lista de elegibles generada durante el concurso, (certificaciones laborales, académicas), con  el fin de validar que cumple los requisitos definidos en el Manuales de funciones (Resoluciones vigentes de Manuales de funciones para trabajadores oficiales y empleados públicos), así como también revisa el certificado de aptitud médica de forma que se asegure el cumplimiento conforme a lo establecido en la Matriz de Identificación de Peligros dando de esta forma autorización de ingreso a través del formato de autorización de ingreso . En caso de que el candidato no cumpla con lo requerido se le informa y no se continua con el proceso de vinculación y se genera memorando interno de comunicación.</t>
  </si>
  <si>
    <t xml:space="preserve">MPEH0301F01Lista chequeo requisitos de vinculación a la EAAB-ESP
 MPEH0201F03 Formato Autorización de Ingreso
 MPFD0801F01 Memorando Interno
  </t>
  </si>
  <si>
    <t>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se tuvo como insumo la Resolución 0293 de 2019 Manual de funciones y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Por lo anterior para el periodo del 1 de enero al 12 diciembre de 2023:
 Tipo de contrato
 Total
 Labor Contratada   
 624
 Termino Fijo
 142
 Termino Indefinido
 2357
 Vinculación Legal o Reglamentaria
 72
 Total general
 3195
 En el Informe anexo, se relaciona el formato " MPEH0301F01Lista chequeo requisitos de vinculación a la EAAB-ESP" de una muestra de las vinculaciones realizadas, en el cual se evidencian los documentos aportados por un candidato, el cual fue seleccionado en el último trimestre de 2023, así como también se relaciona formato "MPEH0201F03 Autorización de Ingreso" de una muestra de las vinculaciones realizadas en el último trimestre de 2023.</t>
  </si>
  <si>
    <t>Informe MPEH-CD108 Cumplimiento de Requisistos y Verificación de Perfiles 12-12-2023.docx</t>
  </si>
  <si>
    <t>RP-8218</t>
  </si>
  <si>
    <t>El Director de Desarrollo Organizacional revisa la propuesta de resolución de modificación de manual de funciones para trabajadores oficiales y servidores públicos, asegurando que cumpla con la estructura organizacional y teniendo en cuenta los estudios técnicos realizados, si se presentan observaciones estas son remitidas a los profesionales a través de memorando interno para realizar los ajustes. Una vez se realizan los ajustes los manuales de funciones son presentados a las organizaciones sindicales para la aprobación de los mismos.</t>
  </si>
  <si>
    <t>Estudio Técnico
 Formato MPFD0801F10Resolución
 Ayuda de memoria</t>
  </si>
  <si>
    <t>Peña Nuñez, Daisy Milena</t>
  </si>
  <si>
    <t xml:space="preserve">Con el fin de dar cumplimiento con la presente actividad, la Direcciòn Desarrollo Organizacional anexa informe del estado de avance hasta la fecha de la etapa de actualizaciòn de los manuales de funciones de trabajadores oficiales, asì mismo anexamos las ayudas de memoria de las reuniones adelantadas con las àreas en la vigencia 2023.
 OBSERVACIONES A LAS EVIDENCIAS
 La DDO solicita que con relaciòn a las evidencias que se definieron en la presente actividad, se elimine el estudio tècnico, ya que para la actualizaciòn de manuales no se requiere el estudio, tal como se evidencia en los procedimientos de actualizaciòn de manuales de funciones.
 En cuanto al proyecto de Resoluciòn, esta se expide una vez se surtan todas las etapas del proceso, por lo anteior la actividad se encuentra en  ejecucion.
 Ademas se solicita efectuar la actulizacion de las fechas para los entregables,  por cuanto refiere la vigencia 2023.
 Adicionalmente incluir como reesponsable del reporte de la actividad a la Funcionaria Lucy Rodriguez
 Muchas gracias 
  </t>
  </si>
  <si>
    <t>AYUDA DE MEMORIA REVISIÓN MANUALES GERENCIA CORPORATIVA AMBIENTAL.pdf
AYUDA DE MEMORIA REVISIÓN MANUALES GERENCIA CORPORATIVA GESTION HUMANA Y ADM.pdf
AYUDA DE MEMORIA REVISIÓN MANUALES GERENCIA CORPORATIVA PLANEAMIENTO Y CONTROL.pdf
AYUDA DE MEMORIA REVISIÓN MANUALES GERENCIA CORPORATIVA SERVICIO AL CLIENTE.pdf
AYUDA DE MEMORIA REVISIÓN MANUALES GERENCIA CORPORATIVA SISTEMA MAESTRO.pdf
AYUDA DE MEMORIA REVISIÓN MANUALES GERENCIA DE TECNOLOGÍA.pdf
AYUDA DE MEMORIA REVISIÓN MANUALES GERENCIA GENERAL.pdf
AYUDA DE MEMORIA REVISIÓN MANUALES GERENCIA JURÍDICA.pdf
AYUDA DE MEMORIA REVISIÓN MANUALES SECRETARIA GENERAL.pdf
INFORME MANUALES DE FUNCIONES A NOVIEMBRE DE 2023.pdf</t>
  </si>
  <si>
    <t>RP-8219</t>
  </si>
  <si>
    <t>El Profesional nivel 22 de la Dirección de Mejoramiento Calidad de vida, en caso de evidenciar inconsistencia en la documentación por parte del candidato seleccionado o alteración de la lista de elegibles, remite esta información a través de memorando interno o correo electrónico a la Oficina de Investigaciones Disciplinaria.</t>
  </si>
  <si>
    <t>Se carga la información con corte a diciembre de 2023, así:
 ITEM
 VIGENCIA  2023
 Solicitudes de Verificación de Documentos enviadas
 369
 Respuestas recibidas
 246
 Registro en SAP mediante el infotipo 22.
 625
 Casos con presunta falsedad
 4
 La información con posibles casos de presunta falsificación de documentos fueron remitidos a la Oficina de Control Disciplinario Interno, las cuales son de carácter confidencial y se encuentran archivadas en la respectiva Historia Laboral del funcionario.</t>
  </si>
  <si>
    <t>Informe MPEH-CD110 Envio a Control Disciplinario y Validar documentos 06-12-2023.docx</t>
  </si>
  <si>
    <t>FND-30436</t>
  </si>
  <si>
    <t>RP-8220</t>
  </si>
  <si>
    <t>Acta de comité Industrial</t>
  </si>
  <si>
    <t>Betancourt Arguello, Julian De Jesus
Leon Lopez, Nubia Irley
Torres Albarracin, Ibeth Natalia
Villamil Pasito, Diana Carolina</t>
  </si>
  <si>
    <t>Ger de Tecnologia - Dir Ingenieria Especializada</t>
  </si>
  <si>
    <t>Villamil Pasito, Diana Carolina</t>
  </si>
  <si>
    <t>Se anexa soporte correspondiente al Acta de Comité Industrial, de las tecnologías evaluadas y aprobadas por el Comité Industrial en el año 2023.</t>
  </si>
  <si>
    <t>Acta de Comité Industrial No. 2 de 2023.pdf</t>
  </si>
  <si>
    <t>RP-8221</t>
  </si>
  <si>
    <t xml:space="preserve"> MPFI0202F05 Plan de pruebas firmado</t>
  </si>
  <si>
    <t>Se anexan los soportes correspondientes al Plan de Pruebas, de las tecnologías evaluadas y aprobadas por el Comité Industrial en el año 2023.</t>
  </si>
  <si>
    <t>2020-09-07_Plan-pruebas_ NS099-Sumidero.pdf
2022-06-09_MPFI0202F03 Plan de Pruebas_Kando (1).pdf
2022-08-02_MPFI0202F03 Plan de Pruebas_cono_V2 (1).pdf</t>
  </si>
  <si>
    <t>RP-8222</t>
  </si>
  <si>
    <t>Los integrantes del plan de pruebas (Director o Jefe de dividión del area usuaria, Profesional Especializado nivel 20 DIE, personal apoyo DIE)  aprueban el  Informe Final de Evaluación de la nueva tecnología mediante firma (MPFI0202F07), cada vez que se evalue una nueva tecnología, en donde se contempla según aplique,  la intercambiabilidad, operabilidad, funcionalidad, frecuencia de uso prevista a futuro, oportunidad, conveniencia, pruebas de laboratorio, pruebas de campo, entre otros, esto conforme lo establecido en la norma técnica NS-099 “Requisitos mínimos para la evaluación de productos y nuevas tecnologías para uso de la EAAB-ESP”.</t>
  </si>
  <si>
    <t>MPFI0202F07 Informe Final de Evaluación de la nueva tecnología  firmado</t>
  </si>
  <si>
    <t>Se anexan los soportes correspondientes al Informe Final de Evaluación de la nueva tecnología, de las tecnologías evaluadas y aprobadas por el Comité Industrial en el año 2023.</t>
  </si>
  <si>
    <t>2023-04-14_MPFI0202F07-02 Informe Final de Evaluación.pdf
2023-04-17_MPFI0202F07-02 Informe_KANDOReport_C7YN8B7YZ (1).pdf</t>
  </si>
  <si>
    <t>FND-30439</t>
  </si>
  <si>
    <t>RP-8238</t>
  </si>
  <si>
    <t>Correo electrónico, chat y/o ayuda de memoria</t>
  </si>
  <si>
    <t>Huerfano Alayon, Alba Luz</t>
  </si>
  <si>
    <t>Secretaria General - Of Asesora Imagen y Comunicaciones</t>
  </si>
  <si>
    <t>En el periodo de septiembre a diciembre de 2023 no se requirió activar el control correctivo ya que no se presentó materialización del riesgo.</t>
  </si>
  <si>
    <t>RP-8239</t>
  </si>
  <si>
    <t>Denuncia</t>
  </si>
  <si>
    <t>RP-8227</t>
  </si>
  <si>
    <t>Cada vez que se reciban los contenidos proyectados por parte de la OICYC, el solicitante de publicación de la información (Colaboradores de la EAAB, Jefes de Oficina, Gerentes Corporativos y/o Alcaldía Mayor de Bogotá) revisa los contenidos proyectados por la OICYC frente a la solicitud enviada, validando que la precisión del contenido corresponda a lo esperado a comunicar (indicaciones como fechas, lugares, cronogramas, cifras y datos precisos del tema). En el caso en que se requiera corregir algún dato o información del contenido proyectado, se informa mediante correo electrónico y/o chat a la OICYC los ajustes esperados.  Si la información está correcta se informa mediante correo electrónico y/o chat a la OICYC para que continúe con el trámite. Evidencia: Correo electrónico y/o chat  de aprobación o rechazo según aplique</t>
  </si>
  <si>
    <t>Correo electrónico y/o chat  de aprobación o rechazo según aplique</t>
  </si>
  <si>
    <t>Durante el periodo, septiembre. octubre, noviembre y diciembre se hizo la revisión, ajustes y aprobación por parte de las/los colaboradores, jefes de oficina, gerentes corporativos o alta dirección, de los contenidos de los boletines de prensa a publicar.
 Se adjunta como evidencia copia de los correos de revisión y aprobación de contenidos de los boletines por parte de las áreas.</t>
  </si>
  <si>
    <t>Seg_Rev_Aprob_Boletín_corte_agua_20_barrios_San_Cristobal 16-11-2023.pdf
Seg_Rev_Aprob_Boletín_Corte_agua_La_Aldea_Fontibón_28-11-2023.pdf
Seg_Rev_Aprob_Boletín_Corte_especial_Agua_Kenndy_13-12-2023.pdf
Seg_Rev_Aprob_Boletín_Especial_reanudar_servicio_CL_39_ PARAISO 15-11-2023.pdf
Seg_Rev_Aprob_Boletín_Foro_Bogotá_Azul 17-11-2023.pdf
Seg_Rev_Aprob_Boletín_Imprevisto_tanque_El_Castillo_CBolívar_02-12-2023.pdf
Seg_Rev_Aprob_Boletín_Obras Engativá 20-10-2023.pdf
Seg_Rev_Aprob_Boletín_Obras_Planta_Tibitoc 12-11-2023.pdf
Seg_Rev_Aprob_Boletín_pago_Tarjeta_Crédito 11-12-2023.pdf
Seg_Rev_Aprob_Info_RuedaPrensa_Robo_Tapas 8-9-2023.pdf
Seg_Rev_Aprob_Reanuda_Agua-Rafael_Uribe_por_Obra 28-9-2023.pdf
Seg_Rev-Aprob_Boletín Emergencia_R_Matriz_Usaquén-BSuiza-Cedritos 07-9-2023.pdf
Seg_RevAprob_Boletín-Especial_Daño_Linea_Impulsión_Sierra_MorenaII_a_III 20-9-2023.pdf
Seg_Rev-Aprob_Comunicado Ciudad Bolívar 02-9-2023.pdf
Seg-Rev_Aprob_Boletín_10_barrios_Sur_sin_agua_Corte 21-11-2023.pdf
Seg-Rev_Aprob_Boletín_Teusaquillo_Cierre_Linea_42_Daño 21-9-2023.pdf</t>
  </si>
  <si>
    <t>RP-8237</t>
  </si>
  <si>
    <t>"Cada vez que los contenidos y productos han sido proyectados por el equipo de la OICYC, el Jefe (comunicación externa) o el profesional nivel 20 (comunicación interna) de la Oficina Asesora de Imagen Corporativa y Comunicaciones  revisa los productos proyectados frente a la solicitud, validando que los productos correspondan a lo esperado a comunicar. Si el producto está correcto se informa mediante correo electrónico y/o chat al equipo de diseño para que continúe con el trámite de publicación.  En caso de requerir algún ajuste, se informa mediante correo electrónico y/o chat para que realice las respectivas correcciones. Evidencia: Correo electrónico y/o chat  de aprobación o rechazo según aplique"</t>
  </si>
  <si>
    <t>Durante el periodo se hizo la revisión, ajustes y aprobación final de los boletines de prensa a publicar por parte de la jefe de la Oficina Asesora de Imagen Corporativa y Comunicaciones. Y se envía evidencia de la revisión, ajustes y aprobación para publicación contenidos de Comunicación Interna (se envía una aprobación como evidencia y ejemplo de las más de 90 que se hacen al mes y se pueden consultar en la carpeta file server de la Oficina)
 Se adjuntan correos de aprobación respectivos.</t>
  </si>
  <si>
    <t>Aprob_Boletín Emergencia_R_Matriz_Usaquén-BSuiza-Cedritos 07-9-2023.pdf
Aprob_Boletín_10_barrios_Sur_sin_agua_Corte 21-11-2023.pdf
Aprob_Boletín_corte_agua_20_barrios_San_Cristobal 16-11-2023.pdf
Aprob_Boletín_Corte_agua_La_Aldea_Fontibón_28-11-2023.pdf
Aprob_Boletín_Corte_especial_Agua_Kenndy_13-12-2023.pdf
Aprob_Boletín_Especial_Daño_Linea_Impulsión_Sierra_Morena_II_a_III 20-9-2023.pdf
Aprob_Boletín_Especial_reanudar_servicio_CL_39_ PARAISO 15-11-2023.pdf
Aprob_Boletín_Foro_Bogotá_Azul 17-11-2023.pdf
Aprob_Boletín_Imprevisto_tanque_El_Castillo_CBolívar_02-12-2023.pdf
Aprob_Boletín_Obras Engativá 20-10-2023.pdf
Aprob_Boletín_Teusaquillo_Cierre_Linea_42_Daño 21-9-2023.pdf
Aprob_Comunicado Ciudad Bolívar 2-9-2023.pdf
Aprob_Info_RuedaPrensa_Robo_Tapas 8-9-2023.pdf
Aprob_Reanuda_Agua-Rafael_Uribe_por_Obra 28-9-2023.pdf
Revisión y aprobación piezas Comunicación Interna 12-2023.pdf
Solicitud_Aprob_Boletín_Obras_Planta_Tibitoc 12-11-2023.pdf</t>
  </si>
  <si>
    <t xml:space="preserve"> Chequeo de procesos (Barrido)</t>
  </si>
  <si>
    <t xml:space="preserve"> Seguimiento al Control de Términos (procesos)</t>
  </si>
  <si>
    <t xml:space="preserve"> Revisión y aprobación por parte del Jefe de Oficina</t>
  </si>
  <si>
    <t xml:space="preserve"> Revisión por la segunda instancia</t>
  </si>
  <si>
    <t xml:space="preserve"> Revisión del informe preliminar por parte del Jefe de la Oficina</t>
  </si>
  <si>
    <t xml:space="preserve"> Aplicación del estatuto de auditoría</t>
  </si>
  <si>
    <t xml:space="preserve"> Verificar la suscripción de la Declaración de Independencia y Objetividad de Auditoría</t>
  </si>
  <si>
    <t xml:space="preserve"> Presentación de los avances del PAA al CICCI, y al Comité de Auditoría de Junta Directiva de la EAAB-ESP el cumplimiento y los resultados por parte del Jefe de la Oficina</t>
  </si>
  <si>
    <t xml:space="preserve"> Presentar solicitud para realizar el análisis de procedibilidad de apertura de investigación disciplinaria</t>
  </si>
  <si>
    <t xml:space="preserve"> Revisión interdisciplinaria entre las ARS y la DCC de los procesos en sus estudios previos, solicitud de contratación y condiciones y términos de la invitación.</t>
  </si>
  <si>
    <t xml:space="preserve"> Publicación de los resultados de evaluación y traslado a observaciones por parte de los oferentes para la identificación de inconsistencias.</t>
  </si>
  <si>
    <t xml:space="preserve"> Revisión y validación del presupuesto definido por las ARS de acuerdo a lo establecido en el manual de contratación, normatividad  y procedimiento vigente</t>
  </si>
  <si>
    <t xml:space="preserve"> Establecimiento del cronograma para las invitaciones públicas y públicas simplificadas con plazos razonables y adecuados para las etapas del mismo.</t>
  </si>
  <si>
    <t xml:space="preserve"> Mecanismo aleatorio método de asignación de puntaje oferta económica</t>
  </si>
  <si>
    <t xml:space="preserve"> Declaratoria de terminación del proceso.</t>
  </si>
  <si>
    <t xml:space="preserve"> Suscripción y cumplimiento del compromiso anticorrupción y código de integridad</t>
  </si>
  <si>
    <t xml:space="preserve"> Condición resolutoria del contrato o declaratoria de terminación del proceso.</t>
  </si>
  <si>
    <t xml:space="preserve"> Consulta de listas restrictivas para el lavado de activos y financiación del terrorismo</t>
  </si>
  <si>
    <t xml:space="preserve"> Visitas de campo y reuniones de seguimiento por parte de los Ordenadores del pago</t>
  </si>
  <si>
    <t xml:space="preserve"> Seguimiento a la ejecución de los contratos para el cumplimiento de funciones y gestión respectiva, en el marco de los subcomités de Control Interno</t>
  </si>
  <si>
    <t xml:space="preserve"> Definición de lineamientos y plazos para la revisión oportuna de los documentos generados en la ejecución contractual (actas, informes).</t>
  </si>
  <si>
    <t xml:space="preserve"> Revisión del cumplimiento de las políticas de austeridad en el gasto público,  de las directrices del Comité Corporativo, los lineamientos presupuestales, metas corporativas y  los techos financieros.</t>
  </si>
  <si>
    <t xml:space="preserve"> Revisar y analizar la presentación de la planificación y presupuestación</t>
  </si>
  <si>
    <t xml:space="preserve"> Revisar la solicitud de la modificación de la planificación</t>
  </si>
  <si>
    <t xml:space="preserve"> Revisar la ficha de inscripción, matriz multicriterio.</t>
  </si>
  <si>
    <t xml:space="preserve"> Revisar la modelación del Plan Plurianual de Inversiones, POIR, POAI y PDD y presentar a la Junta Directiva el escenario de proyectos</t>
  </si>
  <si>
    <t xml:space="preserve"> Los proyectos son presentados en el Comité, quien emite la recomendacion segun el caso</t>
  </si>
  <si>
    <t xml:space="preserve"> Seguimiento mensual a la causación de los proyectos de mantenimiento</t>
  </si>
  <si>
    <t xml:space="preserve"> Realizar seguimiento a las visitas de infiltraciones producto de la atención de una PQR con el fin de verificar la existencia de dicha fuga.</t>
  </si>
  <si>
    <t xml:space="preserve"> Validar si existe un soporte que justifique el bloqueo de la partida en el Sistema de Información Empresarial.</t>
  </si>
  <si>
    <t xml:space="preserve"> Validar si existe un soporte que justifique los ajustes de facturación de acuerdo con lo establecido en el Manual de ajustes.</t>
  </si>
  <si>
    <t xml:space="preserve"> Validar los soportes de las solicitudes de los usuarios sobre la actualización de parámetros facturables tales como</t>
  </si>
  <si>
    <t xml:space="preserve"> Validar que los criterios registrados en el Sistema de Información Empresarial (SIE) sean acordes con la información reportada en terreno e identificar posibles desviaciones.</t>
  </si>
  <si>
    <t xml:space="preserve"> Validar la calidad de la información en los trámites de urbanizadores y constructores reportada en terreno y registrada en el Sistema de Información Empresarial (SIE)</t>
  </si>
  <si>
    <t xml:space="preserve"> Garantizar el cumplimiento de la normatividad técnica de la EAAB en los diseños presentados por los urbanizadores y aprobados por la Empresa a través de la Dirección de Apoyo Técnico (DAT)</t>
  </si>
  <si>
    <t xml:space="preserve"> Garantizar el cumplimiento de la normatividad técnica de la EAAB en los diseños conceptuales presentados por los promotores en la formulación del plan parcial.</t>
  </si>
  <si>
    <t xml:space="preserve"> Tomar decisión sobre el caso de acción de repetición en cuanto a lo sustentado por el apoderado que realiza el estudio.</t>
  </si>
  <si>
    <t xml:space="preserve"> Informar a la Oficina de Control Interno Disciplinario los hechos en los cuales incurrio el apoderado de la Empresa por la indebida Representación jucidicial y/o Adminsitrativa de la Emrpesa.</t>
  </si>
  <si>
    <t xml:space="preserve"> Control de Inicio de Demandas</t>
  </si>
  <si>
    <t xml:space="preserve"> Verificar las actuaciones realizadas por el Apoderado dentro de los procesos a su cargo.</t>
  </si>
  <si>
    <t xml:space="preserve"> Conocer por parte de la Oficina los movimientos de los procesos judiciales en donde es parte la empresa para saber los avances en los mismos.</t>
  </si>
  <si>
    <t xml:space="preserve"> Emitir nuevo concepto jurídico para enviar al área.</t>
  </si>
  <si>
    <t xml:space="preserve"> Recibir las encuentas de satisfacción del usuario interno y analizar los resultados.</t>
  </si>
  <si>
    <t xml:space="preserve"> Recibir el concepto y/o el documento revisado o elaborado y  realizar la evaluación jurídica teniendo en cuenta la normatividad y la juridisprudencia vigente.</t>
  </si>
  <si>
    <t xml:space="preserve"> Seguimiento a las respuestas de los conceptos</t>
  </si>
  <si>
    <t xml:space="preserve"> Realizar seguimiento semanal a las respuesta de las solicitudes de servicio.</t>
  </si>
  <si>
    <t xml:space="preserve"> Verificar la integridad y completitud del cargue de la información</t>
  </si>
  <si>
    <t xml:space="preserve"> Realizar la búsqueda de los documentos en el archivo electrónico</t>
  </si>
  <si>
    <t xml:space="preserve"> Corroborar que el expediente contenga la totalidad de los tipos documentales</t>
  </si>
  <si>
    <t xml:space="preserve"> Mantener los accesos y privilegios de los usuarios a los aplicativos de la EAAB de acuerdo a las  funciones del área.</t>
  </si>
  <si>
    <t xml:space="preserve"> Asegurar que las comunicaciones oficiales sean asignadas y entregadas a las áreas responsables</t>
  </si>
  <si>
    <t xml:space="preserve"> Digitalizar y cargar imagen de formato PDF en aplicativo de correspondencia</t>
  </si>
  <si>
    <t xml:space="preserve"> Control de calidad del Avalúo y aprobación por la Mesa Técnica de Avalúos</t>
  </si>
  <si>
    <t xml:space="preserve"> Revisión de insumos de avalúos entregados por los grupos de Adquisición Predial</t>
  </si>
  <si>
    <t xml:space="preserve"> Revisión  y verificación de insumos del componente predial</t>
  </si>
  <si>
    <t xml:space="preserve"> Validación de la información censal</t>
  </si>
  <si>
    <t xml:space="preserve"> Verificación en terreno de información predial</t>
  </si>
  <si>
    <t xml:space="preserve"> Gestionar solicitud ante área competente</t>
  </si>
  <si>
    <t xml:space="preserve"> Realizar pruebas de recuperación periódicas de las cintas de respaldo del ERP  tres veces(3) al año</t>
  </si>
  <si>
    <t xml:space="preserve"> Registrar en el formulario SIMI/GIA, todos los sistemas de información nuevos y los existentes en la EAAB</t>
  </si>
  <si>
    <t xml:space="preserve"> Seguimiento diario de la disponibilidad de productos químicos en bodega de las PTAP, según los stock mínimos definidos</t>
  </si>
  <si>
    <t xml:space="preserve"> Seguimiento a las órdenes de trabajo de las Zonas de Servicio en el Sistema de Gestión Operativo- SGO</t>
  </si>
  <si>
    <t>Revisión y visto bueno de la prestación del servicio de carrotanque</t>
  </si>
  <si>
    <t xml:space="preserve"> Verificación de materiales antes de la liquidación de las ordenes de trabajo </t>
  </si>
  <si>
    <t xml:space="preserve"> Seguimiento a la salida diaria de materiales de mantenimiento de la PTAR El Salitre</t>
  </si>
  <si>
    <t xml:space="preserve"> Diligenciamiento del compromiso del Codigo de Integridad de la EAAB</t>
  </si>
  <si>
    <t xml:space="preserve"> Verificación de la programación de rutas en el SGO </t>
  </si>
  <si>
    <t xml:space="preserve"> Coordinar el envío de encuestas de percepción de satisfacción del usuario</t>
  </si>
  <si>
    <t xml:space="preserve"> Llevar a comité de siniestros el riesgo materializado</t>
  </si>
  <si>
    <t xml:space="preserve"> Remitir comunicado a la Dirección de Seguros por intermedio del Corredor objetando la reclamación del siniestro</t>
  </si>
  <si>
    <t xml:space="preserve"> Detectar una reclamación sobre un hecho que no puede ser catalogado como siniestro</t>
  </si>
  <si>
    <t xml:space="preserve"> Corroborar la veracidad de los soportes presentados por las ARS para el trámite de los siniestros</t>
  </si>
  <si>
    <t xml:space="preserve">  Corroborar las condiciones y/o circunstancias bajo las cuales se configuró un siniestro</t>
  </si>
  <si>
    <t xml:space="preserve">  Verificar el estado de gestión de cada siniestro</t>
  </si>
  <si>
    <t xml:space="preserve"> Verificar las condiciones de selección de los proveedores de un bien o servicio objeto de Indemnización</t>
  </si>
  <si>
    <t xml:space="preserve"> Enviar comunicado a la Oficina de Control Disciplinario</t>
  </si>
  <si>
    <t xml:space="preserve"> Velar por la correcta utilización del parque automotor de propiedad y/o de responsabilidad de la Empresa</t>
  </si>
  <si>
    <t xml:space="preserve"> Verificar cantidades y materiales</t>
  </si>
  <si>
    <t xml:space="preserve"> Emitir correo informando las diferencias en cantidades y materiales</t>
  </si>
  <si>
    <t xml:space="preserve"> Realizar la investigación relacionada con la pérdida o daños de bienes y presentar el informe para tomas las acciones correspondientes</t>
  </si>
  <si>
    <t xml:space="preserve"> Revisar las hojas de vida  y los estudios de confiabilidad, credibilidad y confianza del personal contratado</t>
  </si>
  <si>
    <t xml:space="preserve"> Control de ingreso y salida de elementos</t>
  </si>
  <si>
    <t xml:space="preserve"> Determinar y  solicitar privilegios de acceso al sistema</t>
  </si>
  <si>
    <t xml:space="preserve"> Registrar el ingreso a los laboratorios</t>
  </si>
  <si>
    <t xml:space="preserve"> Restringir el acceso mediante uso de carné</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</si>
  <si>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</si>
  <si>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 xml:space="preserve"> Autorizar cambios en la Programación</t>
  </si>
  <si>
    <t xml:space="preserve"> Verificación de la información consignada en la orden de trabajo (Verificación de aviso SAP)</t>
  </si>
  <si>
    <t xml:space="preserve"> Realizar visitas aleatorias a campo con el fin de validar respuestos sacados del almacén vs el uso real de ellos Se debe realizar como mínimo 2 veces al mes.</t>
  </si>
  <si>
    <t xml:space="preserve"> Solicitud de avisos SAP a la DITG y a la DIE del los estudios de topobatimetría, modelo digital de terreno y modelo hidráulico e hidrológico.</t>
  </si>
  <si>
    <t xml:space="preserve"> Participar en reuniones para priorizaciones de cuerpos de agua, con las autoridades ambientales (Secretaria Distrital de Ambiental (SDA), Instituto Distrital de Gestión de Riesgo y Cambio Climático (IDIGER), Secretaria Distrital de Habitad (SDHT) y aquellas entidades que por su rol sean requeridas según Decreto 172 de 2014)</t>
  </si>
  <si>
    <t xml:space="preserve"> Realizar la declaración de conflicto de interés.</t>
  </si>
  <si>
    <t xml:space="preserve"> Visita conjunta con las entidades que participan en las mesas de priorizaciones</t>
  </si>
  <si>
    <t xml:space="preserve"> Reportar en el aplicativo Web de la Secretaria Distrital de Ambiente</t>
  </si>
  <si>
    <t xml:space="preserve"> Realizar el reporte anual en el aplicativo del IDEAM la generación y los certificados de disposición final de los residuos peligrosos.</t>
  </si>
  <si>
    <t xml:space="preserve"> Realizar el reporte anual ante la UAESP de residuos aprovechables.</t>
  </si>
  <si>
    <t xml:space="preserve"> Socializaciones y/o sensibilización en RCD al supervisor/ interventor/ contratista.</t>
  </si>
  <si>
    <t xml:space="preserve"> Verificar el permiso del sitio de disposición final para recepción de material vegetal</t>
  </si>
  <si>
    <t xml:space="preserve"> Verificar los certificados de disposición final de material vegetal, en el cual se incluya la cantidad de material, el sitio de disposición y el tratamiento realizado.</t>
  </si>
  <si>
    <t>FND-29362</t>
  </si>
  <si>
    <t>Cerrado</t>
  </si>
  <si>
    <t>RP-5255</t>
  </si>
  <si>
    <t>En el periodo de agosto a diciembre de 2023 no se presentaron situaciones de crisis que requirieran manejo de comunicaciones en situaciones de crisis. Las contingencias, solicitudes de medios o eventos de última hora se manejaron de acuerdo con el procedimiento de comunicación externa. 
 Por ser control correctivo y al no materializarse el riesgo, no se requirió ejecutar el control.</t>
  </si>
  <si>
    <t>FND-29854</t>
  </si>
  <si>
    <t>FND-29855</t>
  </si>
  <si>
    <t>FND-29856</t>
  </si>
  <si>
    <t>FND-29857</t>
  </si>
  <si>
    <t>FND-29858</t>
  </si>
  <si>
    <t>FND-29859</t>
  </si>
  <si>
    <t>FND-29860</t>
  </si>
  <si>
    <t>FND-29861</t>
  </si>
  <si>
    <t>FND-29862</t>
  </si>
  <si>
    <t>FND-29863</t>
  </si>
  <si>
    <t>FND-29864</t>
  </si>
  <si>
    <t>FND-29865</t>
  </si>
  <si>
    <t>FND-29866</t>
  </si>
  <si>
    <t>FND-29867</t>
  </si>
  <si>
    <t>FND-29868</t>
  </si>
  <si>
    <t>FND-29869</t>
  </si>
  <si>
    <t>FND-29870</t>
  </si>
  <si>
    <t xml:space="preserve"> Activar el protocolo de manejo de comunicaciones en situaciones de crisis menores y mayores</t>
  </si>
  <si>
    <t>Nombre de control</t>
  </si>
  <si>
    <t xml:space="preserve"> MAPA DE RIESGOS DE CORRUPCIÓN/SOBORNO</t>
  </si>
  <si>
    <t>Fecha autocontrol</t>
  </si>
  <si>
    <t>Autoncontrol III-2023</t>
  </si>
  <si>
    <t>Vulnerabilidad</t>
  </si>
  <si>
    <t>POSIBILIDAD DE Obtener recursos de crédito para la Empresa para favorecer intereses particulares y a la entidad financiera</t>
  </si>
  <si>
    <t>N/A</t>
  </si>
  <si>
    <t>MPFF-CP101</t>
  </si>
  <si>
    <t>Cada vez que la empresa requiera realizar operaciones de crédito el Director de Análisis de Riesgos Financieros analiza las ofertas recibidas, evalúa la modalidad de tasa de interés y presenta recomendación al Comité de Riesgos Financieros.
Evidencia:
MPFD0801F07 Plantilla Power Point
Presentación</t>
  </si>
  <si>
    <t>MPFF0904P Monitoreo de créditos</t>
  </si>
  <si>
    <t>MPFF-CP102</t>
  </si>
  <si>
    <t>El Comité de Riesgos Financieros cada vez que se requiera evalúa las alternativas de tasa de interés y determina las opciones para realizar la adjudicación y decide la modalidad de tasa de interés. En caso que no sea conveniente finaliza el proceso, se aplaza o se de inicio a uno nuevo. Los resultados son consignados en el acta de comité.
Evidencia:
Documenton Técnico 
Acta de comité</t>
  </si>
  <si>
    <t>Factor Talento Humano: Otros</t>
  </si>
  <si>
    <t xml:space="preserve">No remitir la totalidad de cuentas que cumplen los criterios de corte o suspensión del servicio de acueducto. </t>
  </si>
  <si>
    <t>POSIBILIDAD DE Exclusión o manipulación de la información de las cuentas contrato omitiendo las acciones operativas de la gestión de cobro de la cartera misión con el fin de favorecer intereses particulares</t>
  </si>
  <si>
    <t>Impacto económico por menores rendimientos financieros para la Entidad.</t>
  </si>
  <si>
    <t>0,8-0,6</t>
  </si>
  <si>
    <t>El Director de la Dirección Jurisdicción Coactiva y el profesional Especializado nivel 20 mensualmente establecen la gestión de cobro masivo de acuerdo al Instructivo MPFF0417I01 “Mensajería SMS – IVR”; posteriormente, el profesional nivel 22 y/o técnico nivel 32 realizan el diligenciamiento del formato MPFF0417F02 Check List envio SMS IVR´s y formato MPFF0417F03 “Check list envío de masivos prejuridico, con el fin de verificar la cantidad de cuentas y valores gestionados, en caso de no lograr la recuperación de cartera se realizará nuevamente el cobro de las obligaciones en mora y se genera  Informe de Gestiòn por etapa de cobro.
Evidencia: MPFD0801F08 Informe de Gestión por etapa de Cobro.</t>
  </si>
  <si>
    <t>MPFF0417P Gestión de cobro etapa prejurídica y persuasiva</t>
  </si>
  <si>
    <t>Media-Moderado</t>
  </si>
  <si>
    <t>POSIBILIDAD DE Negociación del portafolio de inversiones favoreciendo intereses particulares o de terceros en la compra y/o venta de títulos valores o divisas.</t>
  </si>
  <si>
    <t>Impacto económico por menores rendimientos financieros para la Entidad</t>
  </si>
  <si>
    <t>El profesional 22 , los primeros cinco dias de cada mes realiza seguimiento a los archivos "órdenes de tesorería" emitidas por la Dirección de Tesoreria, que se encuentran en el file server del proceso generados por la adquisición de títulos del período. 
Revisa que las ordenes de tesorería extraidas de la carpeta compartida cumpla con los siguientes critérios:
* La entidad financiera sea la aprobada por el comité de riesgos.
* Cumplir con el cupo otorgado.
* La tasa de rentabilidad sea la mejor.
En el caso de tener observaciones sobre las órdenes de tesorería se solicitan los ajustes correspondientes.
Posteriormente actualiza el archivo de Excel "órdenes de tesoreria" aplicando las politicas dadas en los comités de riesgos financieros para inversiones de portafolio de la Empresa.
Evidencia: Órdenes de Tesorería</t>
  </si>
  <si>
    <t xml:space="preserve">MPFF0602P Gestión de Riesgo Operativo </t>
  </si>
  <si>
    <t>Trimestralmente el Profesional Especializado nivel 20 mediante el aplicativo destinado para las grabaciones, de forma aleatoria, son monitoreadas las llamadas de las extensiones de la Direccion de Tesorería donde se realizan inversiones del Portafolio para garantizar la trasparencia de las operaciones. Los critérios de verificación son los siguientes:
* Se identifica que la entidad de negociación sea la indicada por la empresa.
* Que se esté negociando con un funcionario de esa misma entidad. 
* En la llamada debe identificarse el código del papel u orden de tesorería.
* El monto sea consistente con lo inicialmente pactado.
* Que la tasa corresponda a la pactada.
* El plazo sea consistente a la negociación inicial. 
El resultado del seguimiento es consignado en una ayuda de memoria para socializar con el director y otro profesional del área. Si se evidencia alguna irregularidad en el proceso se notificará a la Dirección de Tesorería o, de ser necesario, se socializará dicha irregularidad en el comité de riesgos financieros. 
Evidencia: Ayuda de Memoria</t>
  </si>
  <si>
    <t>POSIBILIDAD DE Utilización indebida de los recursos de caja menor, con el fin de favorecer intereses propios o los de un tercero</t>
  </si>
  <si>
    <t>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
Evidencia: Formato de solicitud de erogación caja menor MPFF0804F01, Formato de Relación gastos de transporte efectuados caja menor MPFF0804F09</t>
  </si>
  <si>
    <t xml:space="preserve">MPFF0804P Cajas menores </t>
  </si>
  <si>
    <t xml:space="preserve">Asignar de manera tardía e intencionada los expedientes de cobro coactivo a los Abogados. </t>
  </si>
  <si>
    <t>POSIBILIDAD DE Demora en el trámite de la sustanciación del proceso coactivo que favorezca la prescripción de las deudas o la no presentación en procesos concursales,  a cambio de un beneficio propio o para el usuario.</t>
  </si>
  <si>
    <t>Impacto económico, por la prescripción de obligaciones.</t>
  </si>
  <si>
    <t>El profesional nivel 22 verifica semanalmente los procesos coactivos de acuerdo a los criterios relacionados a continuación:
* Años Mora (Priorizando expedientes &gt; 5 años)
* Avance Procesal, identificando las gestiones que se han adelantado en los procesos, y aquellas que deben ser impulsadas o firmadas por los Abogados, Secretarios y Coordinadores
* Valor de la obligación, priorizando las obligçaciones con cuantías más altas.
Diligencia y remite a los abogados sustanciadores vía correo electrónico el acta de reparto de expedientes, priorizando los criterios descritos.
Si la medida cautelar no fue inscrita o la Superintendencia de Subsidio Familiar entrega información acerca de los bienes o cuentas que posea del deudor, se debe realizar nuevamente el reparto del expediente, con el fin de aplicar el embargo que corresponda.
Evidencia: 
Base de datos con avance Gestión Procesal
Correo electrónico
MPFF0404F02 Acta reparto de expedientes</t>
  </si>
  <si>
    <t>Mensualmente el Profesional Nivel 22 verifica que los Abogados, Secretarios y Coordinadores hayan impulsado los procesos asignados, comparando los expedientes relacionados en el acta de reparto y los movimientos registrados en el aplicativo Coactivo Web. 
Posteriormente, vía correo electrónico se remite la relación de procesos pendientes de impulso, correo que debe ser enviado a los abogados que tienen pendiente sustanciación, a los supervisores correspondientes y al Director, con el fin de que se realice el impulso o registro que corresponda, y se procederá con la aprobación de la cuenta de cobro acorde a los productos efectivamente realizados.
Los resultados de esta gestión se presentarán en el informe de gestión de la etapa coactiva.
Evidencia: 
Base Expedientes sin Impulso 
Correo Expedientes sin Impulso
Informe Gestión Etapa Coactiva</t>
  </si>
  <si>
    <t>POSIBILIDAD DE Tramitar acuerdos de pago sin el lleno de requisitos normativos internos.</t>
  </si>
  <si>
    <t>El Profesional Nivel 22 extrae del ERP SAP por medio de la transacción ZFICA083,  la relación de financiaciones o refinanciaciones suscritas semanalmente por los funcionarios de la Dirección Jurisdicción Coactiva y envía la información por correo electrónico a todos los colaboradores de la DJC. 
Quincenalmente, el Profesional nivel 22 verifica que el número de financiaciones efectuas en el ERP SAP y entregadas al área del archivo, tengan la totalidad de los documentos aportados por el usuario. En caso de que no estén los documentos completos, se solicitan por correo electrónico.
Evidencia:
Correo electrónico (Listado de acuerdos de pago pendientes)</t>
  </si>
  <si>
    <t>Favorecer intereses particulares (amistades)</t>
  </si>
  <si>
    <t>POSIBILIDAD DE gestionar documentos de cobro sin la asignación por orden de llegada, para favorecer o desfavorecer terceros particulares por fuera de las excepciones.</t>
  </si>
  <si>
    <t>Diariamente los Auxiliares Administrativos Nivel 40 y 32 realizan la asignación teniendo en cuenta únicamente el consecutivo de llegada de los documentos de cobro, excepto las argumentadas de acuerdo a las indicaciones de la política No. 23 del procedimiento  MPFF0501 Registro de facturas y documentos en Cuentas por Pagar. 
Los Profesionales Especializados Nivel 21 y los Auxiliares Administrativos Nivel 32 diariamente identifican los documentos de cobro que pueden ser registrados en el ERP-SAP, y proceden a:
- Revisar los indicadores tributarios de renta, IVA e ICA del acreedor y demás conceptos a descontar, realizando los ajustes pertinentes si la información de los indicadores tributarios parametrizados en el sistema no corresponde con la operación o concepto cobrado, estos ajustes serán realizados con base en la información registrada en el Registro Único Tributario (RUT) y/o documento de cobro a través de la Transacción XK03 Acreedor Visualizar: Acceso.
- Parametrizar la herramienta J1ICONVEND para la verificación de los documentos de cobro de las personas naturales prestadoras de servicios, de acuerdo con sus características en cuanto a pagos de seguridad social y deducciones.
- Determinar para su respectivo registro si los documentos de cobro corresponden a operaciones comerciales realizadas con o sin gestión contractual.
- Realizar el registro, a través de las transacciones SAP autorizadas, F-43 "Registrar factura acreedor " y ZAP73 "Añadir factura recibida", de los documentos de cobro recibidos, la transacción utilizada dependerá del documento logístico informado para su registro contable, si se trata de un trámite con gestión contractual tendrá entrada de mercancía, si el trámite es sin gestión contractual tendrá registro presupuestal (RP).
Evidencia: Archivo de Excel “Base de Datos Documentos de Cobro Recibidos”</t>
  </si>
  <si>
    <t xml:space="preserve"> MPFF0501 Registro de facturas y documentos en Cuentas por Pagar</t>
  </si>
  <si>
    <t>MU-P8</t>
  </si>
  <si>
    <t>MU-P8-3</t>
  </si>
  <si>
    <t>3. Socialización de los Procedimientos "MPMU0501P Atención y Trámite de PQR Comerciales de los servicios domiciliarios que preste la Empresa"  y "MPMU0306P Seguimiento y Control a la Facturación".</t>
  </si>
  <si>
    <t>MPCI-PT-2</t>
  </si>
  <si>
    <t>MPFD-PT-1</t>
  </si>
  <si>
    <t>Solicitar a los archivos de gestión el reporte de incidentes de expedientes
 Zona RIesgo R: Zona Media</t>
  </si>
  <si>
    <t>MPMS-PT-5</t>
  </si>
  <si>
    <t xml:space="preserve">Realizar Informe de gestión Social mensual </t>
  </si>
  <si>
    <t>MPFA-PT-6</t>
  </si>
  <si>
    <t>Realizar la inclusión en los procedimientos MPFA0501P Entrada de Bienes y MPFA0517P Toma física de los inventarios del almacén, en caso de materializarse el riesgo se remitirá memorando interno a la Oficina de Control Investigaciones Disciplinarios informando la omisión y/o incumplimiento de los procedimientos</t>
  </si>
  <si>
    <t>MPFA-PT-8</t>
  </si>
  <si>
    <t>Realizar inspecciones para controlar el cumplimiento de las funciones por parte del personal de seguridad y verificar el buen desarrollo de las actividades y la protección de los lugares en los que se esté prestando el servicio de seguridad
El contratista de vigilancia a través de los supervisores de seguridad realizará por lo menos DOS (02) VISITAS al DIA (una (01) en el turno diurno y una (01) en el turno nocturno) a todos los puestos de seguridad del esquema</t>
  </si>
  <si>
    <t>MPMA-PT4</t>
  </si>
  <si>
    <t>Visitas bimestrales en terreno aleatorias para adelantar la verificación de la utilización de recursos registrados en los diferentes sistemas</t>
  </si>
  <si>
    <t>Se adjunta muestra de ayudaas de memoria realizadas en las Zonas en donde se realiza la verificación del uso de materiales en campo.</t>
  </si>
  <si>
    <t>MPMA-PT5</t>
  </si>
  <si>
    <t>Identificar e incluir en los documentos del proceso Servicio de Acueducto (que apliquen), las acciones a seguir en caso de detectar conexiones fraudulentas.</t>
  </si>
  <si>
    <t>MPMA-PT6</t>
  </si>
  <si>
    <t>Identificar e incluir en los documentos del proceso Servicio de Acueducto (que apliquen), la formalización del control relacionado con el seguimiento a las órdenes de trabajo de las Zonas de Servicio en el Sistema de Gestión Operativo- SGO.</t>
  </si>
  <si>
    <t>MPML-PT-2</t>
  </si>
  <si>
    <t>Implementar visitas bimestrales en terreno aleatorias para adelantar la verificación de la utilización de recursos registrados en los diferentes sistemas</t>
  </si>
  <si>
    <t>Se adjunta muestra de ayudas de memoria realizadas por las Zonas en donde se realiza la verificación del uso de materiales en campo.</t>
  </si>
  <si>
    <t>MPFM-PT-8</t>
  </si>
  <si>
    <t>Actualizar la documentación metodológica necesaria dentro del proceso de gestión de mantenimiento que permita formalizar y estandarizar el control "Realizar visitas aleatorias a campo con el fin de validar respiuestos sacados del almacén vs el uso real de ellos".
Nota: Se debe cumplir con los criterios de calidad para documentar un control.</t>
  </si>
  <si>
    <t>MPFM-PT-9</t>
  </si>
  <si>
    <t>Realizar la actividades y estrategias necesarias que garanticen que los nuevos lineamientos y criterios de los controles "Realizar visitas aleatorias a campo con el fin de validar respiuestos sacados del almacén vs el uso real de ellos" se socializan y se garantiza su interiorización al personal que interviene en el proceso.</t>
  </si>
  <si>
    <t>MPEE-PT-2</t>
  </si>
  <si>
    <t>Actualizar el procedimiento MPEE0209P Planificación y control de centros de costo en lo relacionado con la política 10 en el listado de proyectos de mantenimiento que se incluyen en el SGI: los mantenimientos de maquinaria y equipo, mantenimiento y reparación de equipos de tracción y elevación,  mantenimiento de equipos de computo, mantenimiento equipos de oficina</t>
  </si>
  <si>
    <t>MPEE-PT-3</t>
  </si>
  <si>
    <t>Actualizar el procedimiento MPEE0106 Formulación del Plan Operativo Anual de Inversiones – P.O.A.I, de acuerdo a los nuevos formatos de documentación y caracteristicas de control, para: 1. Presentación de inclusión y/o exclusión de proyectos de inversión ante la junta directiva. (Por requerimiento de las areas ejecutoras) 2. Las recomendaciones que emite el comite de proyectos de inversión seran documentadas y socializadas a los integrantes del mismo.</t>
  </si>
  <si>
    <t>MPFB-PT-4</t>
  </si>
  <si>
    <t xml:space="preserve">Realizar comités de contratación donde se expongan todos los requisitos de los procesos sensibles que se encuentren radicados </t>
  </si>
  <si>
    <t>MPFP-PT-1</t>
  </si>
  <si>
    <t>Actualizar la caracterización del proceso  gestión predial.</t>
  </si>
  <si>
    <t>MPFP-PT-16</t>
  </si>
  <si>
    <t>3. Realizar la socialización del procedimiento MPFP0101P Etapa Preliminar y Estudios de Adquisición Predial.</t>
  </si>
  <si>
    <t>MPFP-PT-15</t>
  </si>
  <si>
    <t>2. Efectuar la actualizacion del procedimiento MPFP0101P Etapa Preliminar y Estudios de Adquisición Predial.</t>
  </si>
  <si>
    <t>MPFC-PT-10</t>
  </si>
  <si>
    <t>Actualizar el procedimiento MPFC0405P - EMISIÓN Y CTRL REPOR RESULTADOS LAB SUELOS Y MATERIALES incluyendo como control revisar reporte de resultados.Asi como asegurar la confiabilidad de los resultados de los ensayos (Laboratorio de Suelos y Materiales).cumpliendo con los requisitos de la Norma ISO IEC 17025 y el documento normativo</t>
  </si>
  <si>
    <t>MPFC-PT-13</t>
  </si>
  <si>
    <t>Actualizar el procedimiento MPFC0401P - Toma y recepción de muetsras de suelos y materiales incluyendo como control  la  autorización de cambios en la programación ,   Ia dentificación los  ítem para  ensayo o calibración.Asi  como los  lineamientos para la toma, recepción, manipulación y almacenamiento de ítems de ensayo o calibración en los laboratorios de la DST</t>
  </si>
  <si>
    <t>MPFC-PT-6</t>
  </si>
  <si>
    <t>Realizar mesa de trabajo con la Dirección de Servicios de Informática con el fin de actualizar el procedimeinto MPFT0202P donde se incluya el control  para gestionar el acceso a  cuentas y permisos para el perosnal de la DST</t>
  </si>
  <si>
    <t>MPFC-PT-7</t>
  </si>
  <si>
    <t>Realizar mesa de trabajo con la Dirección de Servicios Administrativos con el fin de actualziar el procedimiento MPFA0604P Entrada y Salida de Personal de las instalaciones de la Empresa, incluyendo como control  las medidas que se toman para autoriar  el ingreso del laboratorio.</t>
  </si>
  <si>
    <t>MPFA0604P-04 Entrada y salida personas.xlsx</t>
  </si>
  <si>
    <t>MPFC-PT-9</t>
  </si>
  <si>
    <t>Actualizar el procedimiento MPFC0309P -  EMISIÓN Y CONTROL RESULTADOS LAB AGUAS, incluyendo como control validar resultados. Asi como asegurar la confiabilidad de los resultados de las  calibraciones (Laboratorio de Medidores).cumpliendo con los requisitos de la Norma ISO IEC 17025 y el documento normativo</t>
  </si>
  <si>
    <t>MPMI-PT-10</t>
  </si>
  <si>
    <t>Realizar levantamiento del procedimiento o instructivo de "Definición y delimitación del cauce y Ronda Hidráulica o faja paralela para la determinar el área aferente o de conservación por parte de la autoridad ambiental competente", e incluir controles para las consecuencias</t>
  </si>
  <si>
    <t>MPMI-PT-11</t>
  </si>
  <si>
    <t>Realizar proceso de contratación para la formulación del plan de podas de las cuencas Salitre y Torca Guaymaral</t>
  </si>
  <si>
    <t>MPMI-PT-12</t>
  </si>
  <si>
    <t>Formalizar el Plan de podas de las cuencas Fucha y Tunjuelo</t>
  </si>
  <si>
    <t>MPMI-PT-13</t>
  </si>
  <si>
    <t>Actualizar el procedimiento MPMI0205 GESTIÓN Y MANEJO SILVICULTURAL, e incluir controles correctivos que ataquen las consecuencias.</t>
  </si>
  <si>
    <t>MPMI-PT-14</t>
  </si>
  <si>
    <t>Actualizar el procedimiento MPMI0303 GESTIÓN INTEGRAL DE RESIDUOS, e incluir controles correctivos que ataquen las consecuencias.</t>
  </si>
  <si>
    <t>Sanchez Velasco, Ruth Janeth</t>
  </si>
  <si>
    <t>Ramirez Vega, Electo</t>
  </si>
  <si>
    <t>1/12/2022</t>
  </si>
  <si>
    <t>30/06/2023</t>
  </si>
  <si>
    <t>30/12/2023</t>
  </si>
  <si>
    <t>16/01/2023</t>
  </si>
  <si>
    <t>Procedimiento actualizado en el mapa de procesos</t>
  </si>
  <si>
    <t>Listados de asistencia de las socializaciones realizadas</t>
  </si>
  <si>
    <t>15/02/2023</t>
  </si>
  <si>
    <t>30/09/2023</t>
  </si>
  <si>
    <t>Eslava Duran, Jean Pierre</t>
  </si>
  <si>
    <t>1/04/2023</t>
  </si>
  <si>
    <t>15/01/2024</t>
  </si>
  <si>
    <t>Procedimientos actualizados y cargados en el mapa de procesos</t>
  </si>
  <si>
    <t>Rodriguez Gomez, Eliana</t>
  </si>
  <si>
    <t>30/11/2023</t>
  </si>
  <si>
    <t>Documento actualizado en mapa de procesos</t>
  </si>
  <si>
    <t>Delgado Munevar, Aura Patricia</t>
  </si>
  <si>
    <t>15/01/2023</t>
  </si>
  <si>
    <t>14/07/2023</t>
  </si>
  <si>
    <t>Ger de Tecnologia - Dir Servicios de Electromecanica</t>
  </si>
  <si>
    <t>Evidencias de socialización e interiorización por parte de los responsables en la ejecución del control</t>
  </si>
  <si>
    <t>Documentos metodológicos con los criterios y especificaciones del control.</t>
  </si>
  <si>
    <t>Ger Planeamiento y Control - Dir Planeacion y Control Rentabilidad Gastos y Costos</t>
  </si>
  <si>
    <t>Gonzalez Mozo, Luisa Fernanda
Zafra Camargo, Danna Marisol</t>
  </si>
  <si>
    <t>Ger Planeamiento y Control - Dir Planeacion y Control de Inversiones</t>
  </si>
  <si>
    <t>31/10/2022</t>
  </si>
  <si>
    <t>30/04/2023</t>
  </si>
  <si>
    <t>20/12/2023</t>
  </si>
  <si>
    <t>Procedimiento actualizado</t>
  </si>
  <si>
    <t>1/02/2023</t>
  </si>
  <si>
    <t>Caracterización actualizada</t>
  </si>
  <si>
    <t>Ayuda de memoria</t>
  </si>
  <si>
    <t>Procedimiento MPFC0405P - EMISIÓN Y CTRL REPOR RESULTADOS LAB SUELOS Y MATERIALES. Actualizado y publicado en el mapa de procesos.</t>
  </si>
  <si>
    <t>Rodriguez Riveros, Adriana</t>
  </si>
  <si>
    <t>Procedimiento MPFC0401P - Toma y recepción de muetsras de suelos y materiales.Actualizado y publicado en el mapa de procesos.</t>
  </si>
  <si>
    <t>Procedimiento MPFC0309P -  EMISIÓN Y CONTROL RESULTADOS LAB AGUAS.Actualizado y publicado en el mapa de procesos.</t>
  </si>
  <si>
    <t>31/10/2023</t>
  </si>
  <si>
    <t>Contrato suscrito</t>
  </si>
  <si>
    <t>1/06/2023</t>
  </si>
  <si>
    <t>Plan de podas</t>
  </si>
  <si>
    <t>Procedimiento actualizado en mapa de procesos</t>
  </si>
  <si>
    <t>1/05/2024</t>
  </si>
  <si>
    <t>30/11/2024</t>
  </si>
  <si>
    <t>No aplica al corte</t>
  </si>
  <si>
    <t>1/12/2023</t>
  </si>
  <si>
    <t>MPEH-AT-1</t>
  </si>
  <si>
    <t>Documentar y socializar los controles asociados al riego en el procedimiento MPEH0701P - Nomina regular, mesada pensional y seguridad social.</t>
  </si>
  <si>
    <t>Procedimiento MPEH0701P publicado en mapa de procesos</t>
  </si>
  <si>
    <t>30/06/2024</t>
  </si>
  <si>
    <t>Perfil Riesgos - 24/abril/2019</t>
  </si>
  <si>
    <t>1. Alterar la información técnica y comercial , en los formatos de visita por parte del funcionario  de terreno, a cambio de la obtención de un beneficio.
 2. Realizar una modificación injustificada de los parámetros técnicos y comerciales en el Sistema Integrado Empresarial (SIE) por parte de los funcionarios, a cambio de la obtención de un beneficio.</t>
  </si>
  <si>
    <t>FND-27250</t>
  </si>
  <si>
    <t>RP-2477</t>
  </si>
  <si>
    <t>Producto o entregable: Lista de asistencia y/o correo electrónico</t>
  </si>
  <si>
    <t>Agudelo Cruz, Gina Paola
Penagos Cortes, Luis Alejandro</t>
  </si>
  <si>
    <t>Rubio Mora, Eduardo Alfonso</t>
  </si>
  <si>
    <t>Ger Servicio al Cliente - Dir Apoyo Comercial
Ger Servicio al Cliente - Ger Z5 - Dir Servicio Comercial Z5
Ger Servicio al Cliente - Ger Z4 - Dir Servicio Comercial Z4
Ger Servicio al Cliente - Ger Z2 - Dir Servicio Comercial Z2
Ger Servicio al Cliente - Ger Z3 - Dir Servicio Comercial Z3
Ger Servicio al Cliente - Ger Z1 - Dir Servicio Comercial Z1</t>
  </si>
  <si>
    <t>1/12/2019</t>
  </si>
  <si>
    <t>30/08/2020</t>
  </si>
  <si>
    <t>El procedimiento MPMU0306P-Seguimiento y Control a la Facturación se encuentra actualizdo y cargado en el mapa de procesos desde el 08.11.2023. Se solicito su socialización mediante informativo.</t>
  </si>
  <si>
    <t>08.11.2023 MPMU0306P SEGUIMIENTO Y CONTROL A LA FACTURACIÓN .pdf</t>
  </si>
  <si>
    <t>FND-29428</t>
  </si>
  <si>
    <t>RP-5192</t>
  </si>
  <si>
    <t xml:space="preserve">Revisión y actualización del Estatuto de Auditoría con su respectiva socialización a los profesionales de la OCIG.
  </t>
  </si>
  <si>
    <t>Resolucion de Aprobación del Estatuto Presentación Power Point Lista de Asistencia</t>
  </si>
  <si>
    <t>Esta actividad se encuentra en espera de la expedición de las Nuevas Normas Internacionales de Auditoria por el IIA Estados Unidos y se estima finalizar en diciembre del 2024.  Se adjunta versión preliminar.</t>
  </si>
  <si>
    <t>Resolución Preliminar Estatuto  Auditoría y Código de Ética 2024.docx</t>
  </si>
  <si>
    <t>FND-29433</t>
  </si>
  <si>
    <t>RP-5199</t>
  </si>
  <si>
    <t>Informe de documentación recuperada</t>
  </si>
  <si>
    <t>El equipo profesional de Gestión documental indica que para durante el segundo semestre del año 2023 no se generaron reportes de incidentes. Igualmente se creó el Procedimiento de Reconstrucción de Expedientes mediante el cual se establece los lineamientos generales para la atención y recuperación de los archivos en la EAAB-ESP. A su vez se mediante informativo se informó que “los archivos de gestión deben elaborar el reporte de incidentes de expedientes y reportarlo mediante memorando interno a la dirección de servicios administrativos. Las áreas deben presentar a  la dirección de servicios administrativos el reporte de incidentes de expedientes que se hayan presentado en el año 2023”</t>
  </si>
  <si>
    <t>1451001-2023 -1466.pdf
Correo 20231130 Solicitud Informativo Reporte Incidentes.pdf
Informativo 20231211 ¡Atención! usuarios archivos de Gestión.pdf
Informativo 20231212.pdf
Mapa Procesos MPFD0504P.pdf
Mapa Procesos RECONSTRUCCIÓN DE EXPEDIENTES.pdf
MPFD0504F01-01 Acta de Reconstrucción de Expedientes.docx
MPFD0504F02-01 Acta de Cierre del Expediente Reconstruido.docx
MPFD0504P-01 RECONSTRUCCIÓN DE EXPEDIENTES.xlsx
Pieza Comunicativa ¡Atención! usuarios archivos de Gestión.jpg
Solicitud Informativo Reporte Incidentes 20231130.pdf</t>
  </si>
  <si>
    <t>FND-29513</t>
  </si>
  <si>
    <t>RP-6071</t>
  </si>
  <si>
    <t>Archivo en word Informe de Gestión Social mensual</t>
  </si>
  <si>
    <t xml:space="preserve">
 Se adjuntan los informes mensuales de gestión social  de  JULIO - AGOSTO- SEPTIEMBRE - OCTUBRE Y NOVIEMBRE DE 2023. 
</t>
  </si>
  <si>
    <t>FND-29532</t>
  </si>
  <si>
    <t>RP-6135</t>
  </si>
  <si>
    <t>La División Almacenes realizó el cargue de los procedimientos MPFA0517P Toma física de los inventarios del almacén y MPFA0519P - Gestión administrativa y operativa de almacenes, en el mapa de procesos versión 6
 El procedimiento MPFA0501P - Entrada de Bienes, fue unificado con los procedimiento MPFA0503P - Entrada por devolución de materiales y MPFA0518P - Salida de materiales, documentos que pasaron a obsoletos, para dar la creación del procedimiento MPFA0519P - Gestión administrativa y operativa de almacenes.
 Se anexan captura de pantalla del mapa de procesos y archivo excel con los procedimientos MPFA0517P Toma física de los inventarios del almacén y MPFA0519P - Gestión administrativa y operativa de almacenes.</t>
  </si>
  <si>
    <t>Cargue procedimiento MPFA0517P en el mapa de procesos.png
Cargue procedimiento MPFA0519P en el mapa de procesos.png
MPFA0517P-02 Toma Física de Inventarios de los almacenes.xlsx
MPFA0519P-01 Gestión adtiva y optva almnacenes.xlsx</t>
  </si>
  <si>
    <t>FND-29533</t>
  </si>
  <si>
    <t>RP-6137</t>
  </si>
  <si>
    <t>#¿NOMBRE?</t>
  </si>
  <si>
    <t>El contratista de vigilancia a través de los supervisores de seguridad adelantó las visitas de inspección a los puestos de seguridad del esquema. Durante los meses de agosto a noviembre/2023 se realizó un total de 75.809 visitas de inspección a puestos. Se anexa reporte extraído del sistema de control de inspecciones y muestra de 64 anotaciones en minutas de seguridad.</t>
  </si>
  <si>
    <t>Evidencia supervision a puestos EAAB.pdf
RESUMEN CITYTROOPS.xlsx</t>
  </si>
  <si>
    <t>FND-29591</t>
  </si>
  <si>
    <t>RP-6325</t>
  </si>
  <si>
    <t>En cuanto a la identificación e inclusión de acciones en caso de detectar conexiones fraudulentas,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MPMA0708P-Pruebas hidráulicas y aforos. Atendiendo las recomendaciones de racionalización documental, se adelantan mesas de trabajo para que este procedimeinto se formalice como instructivo del MPMA07016P-SIMULACIÓN HIDRÁULICA DE REDES LOCALES DE ACUEDUCTO, liderado por Zona 2. MPMA07015P-Búsqueda sistemática de fugas no visibles. El area continua trabajando en su actualización, liderado por Zona 3.</t>
  </si>
  <si>
    <t>MPMA07015P-Búsqueda sistemática de fugas - Evidencia seguimiento GCSC .pdf
MPMA0704P-Reparación daños escapes fugas - Evidencia solicitud revisiones a DGCP.pdf
MPMA0708P-Pruebas hidráulicas y aforos - Evidencia racionalización documental.pdf</t>
  </si>
  <si>
    <t>1. RP - 6325.pdf
2. RP - 6325.pdf
AM acueducto 1 sept.docx
AM acueducto 24 oct.docx
Visita  aleatoria acueducto.pdf
Zona 4 RP-6325.pdf</t>
  </si>
  <si>
    <t>FND-29592</t>
  </si>
  <si>
    <t>RP-6326</t>
  </si>
  <si>
    <t>FND-29593</t>
  </si>
  <si>
    <t>RP-6327</t>
  </si>
  <si>
    <t>En cuanto a la identificación, inclusión y formalización del control relacionado con el seguimiento a las órdenes de trabajo de las Zonas de Servicio en el Sistema de Gestión Operativo- SGO, indicamos que:
 MPMA0704P-Reparación de daños escapes o fugas de redes, acometidas o accesorios. El procedimiento se remitió a la DGCP desde el 25.04.2023 pero se reciben observaciones de fondo el 04.09.2023 que fueron atendidas. Nuevamente esta en revisión con la DGCP desde el 27.11.2023. Liderado por Zona 4. MPMA07017P-Verificación de reclamos. El procedimiento se remitió a la DGCP desde el 09.08.2023 pero se reciben observaciones de fondo el 12.10.2023 que fueron atendidas. Nuevamente esta en revisión con la DGCP desde el 27.11.2023. Liderado por Zona 4.</t>
  </si>
  <si>
    <t>MPMA07017P-Verificación de reclamos-Evidencia de solicitud para revisiones a la DGCP .pdf
MPMA0704P-Reparación daños escapes fugas - Evidencia solicitud revisiones a DGCP.pdf</t>
  </si>
  <si>
    <t>FND-29617</t>
  </si>
  <si>
    <t>RP-6330</t>
  </si>
  <si>
    <t>Ayuda de memoria diligenciada por la persona que adelante la inspección</t>
  </si>
  <si>
    <t>1. RP – 6330.pdf
2. RP – 6330.pdf
AM reconstrucción alcantarillado 14 nov..docx
AM reconstrucción alcantarillado 26 sep..docx
MEMORIA DE AYUDA - ARTURO SUAREZ 2.pdf
MEMORIA DE AYUDA - ARTURO SUAREZ.pdf
Visista aleatoria alcantarillado.pdf</t>
  </si>
  <si>
    <t>FND-29621</t>
  </si>
  <si>
    <t>RP-6395</t>
  </si>
  <si>
    <t>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t>
  </si>
  <si>
    <t>MPMM0101P 02 Mantenimiento Preventivo-Correctivo Electromecánico FINAL 15.12.2023.xlsx</t>
  </si>
  <si>
    <t>RP-6396</t>
  </si>
  <si>
    <t xml:space="preserve">SE SOCIALIZARA EL DOCUMENTO METODOLÓGICO AL CUAL SE HACE REFERENCIA EN EL PLAN DE TRATAMIENTO UNA VEZ SEA APROBADO EL MISMO POR PARTE DE LA DGCP.
 SE ANEXA DOCUMENTO METODOLÓGICO BORRADOR DE MANTENIMIENTO PREVENTIVO Y CORRECTIVO, ENVIADO  A CALIDAD Y PROCESOS PARA SU RESPECTIVA REVISIÓN Y APROBACIÓN Y CARGUE EN MAPA DE PROCESOS, INCLUYENDO EN ESTE DOCUMENTO METODOLÓGICO EN EL APARTADO DE POLÍTICAS, POLÍTICA 6 EL CONTROL RELACIONADO CON LOS RIESGOS DE CORRUPCIÓN EN LO REFERENTE A TEMA DE REPUESTOS DANDO CIERRE A ESTE PLAN DE TRATAMIENTO.
</t>
  </si>
  <si>
    <t>FND-29642</t>
  </si>
  <si>
    <t>RP-6413</t>
  </si>
  <si>
    <t>2/02/2023</t>
  </si>
  <si>
    <t>Se actualizó y se encuentra cargado en el mapa de procesos, el procedimiento Planificación y Control de Centros de Costo</t>
  </si>
  <si>
    <t>MPEE0209P-04 Planificación y Control de Centros de Costo..docx</t>
  </si>
  <si>
    <t>RP-6414</t>
  </si>
  <si>
    <t>Presentación de inclusión y/o exclusión de proyectos de inversión, certificado de presentación ante la Junta Directiva, acta de comité de inversiones  y el Procedimiento MPEE0106 Formulación del Plan Operativo Anual de Inversiones – P.O.A.I actualizado.</t>
  </si>
  <si>
    <t>Gonzalez Mozo, Luisa Fernanda</t>
  </si>
  <si>
    <t>En el marco de la actualización documental de la Dirección de Planeación y Control de Inversiones se redefine el nombre de sus procedimientos, entre ellos "Formulación del POAI", y se incluye en el procedimiento MPEE0217P "Actualización del banco de proyectos" en el que se definen dentro de las políticas de operación la descripción el rol de la Junta Directiva en la aprobación de inclusiones y exclusiones de proyectos en el Plan de inversiones, así como el del Comité de Proyectos de Inversión en las modificaciones del POAI original.</t>
  </si>
  <si>
    <t>MPEE0217P Actualización del banco de Proyectos VF.xlsx</t>
  </si>
  <si>
    <t>FND-29651</t>
  </si>
  <si>
    <t>RP-6432</t>
  </si>
  <si>
    <t>Listas de Asistencia / Presentación en Power Point</t>
  </si>
  <si>
    <t>Se adjunta como evidencia una muestra de tres listas de asistencia de comités de contratación internos de la Dirección de Contratación de los siguientes procesos:  ICSM-1650-2023 - ICSM-1628-2023, IA-1634-2023 ICSM-1592-2023, ICSM-1586-2023, ICSM-1538-2023, llevados a cabo en el periodo de septiembre a diciembre 2023, se aclara que no se generaron presentaciones en Power Point por lo que las proyecciones de los comités fueron de los formatos de solicitudes de contratación, y el medio de verificación a este plan es o listas de asistencia o presentaciones en Power Point.
 Realizado el Plan de Tratamiento propuesto en su totalidad, se da por cumplido y finalizado por parte de la Dirección de Contratación y Compras.</t>
  </si>
  <si>
    <t>lista de asistencia proceso ICSM-1650-2023 - ICSM-1628-2023-  IA-1634-2023.pdf
lista de asistencia procesos ICSM-1592-2023, ICSM-1586-2023, ICSM-1538-2023.pdf</t>
  </si>
  <si>
    <t>FND-29751</t>
  </si>
  <si>
    <t>RP-6826</t>
  </si>
  <si>
    <t xml:space="preserve"> 
 La Caracterización MPFPC del proceso de Gestión Predial se encuentra actualizada, aprobada y publicada en el mapa de procesos desde el 6 de diciembre de 2023.
 Como evidencia se adjunta:
 Archivos PDF: MPFPC Caracterización MPFP Gestión Predial - MPFPC Caracterización Gestión Predial_Mapa de procesos
 Archivo JPG: Publicación Informativo actualización Caracterización MPFP
 Se adjuntan los siguientes soportes:
 Archivos PDF: MPFPC Caracterización MPFP Gestión Predial - MPFPC Caracterización Gestión Predial_Mapa de procesos
 Archivo JPG: Publicación Informativo actualización Caracterización MPFP
  </t>
  </si>
  <si>
    <t>MPFPC Caracterización Gestión Predial_Mapa de procesos.pdf
MPFPC Caracterizacion MPFP Gestión Predial.pdf
PUBLIC~1.jpg</t>
  </si>
  <si>
    <t>RP-6837</t>
  </si>
  <si>
    <t>Conforme lo informado en el autocontrol del MPFP-PT-15 una vez se encuentre cargado en el Mapa de Procesos el procedimiento MPFP0101P Etapa Preliminar y Estudios de Adquisición Predial se adelantará la actualización. Por consiguiente, no se adjunta aún soporte.</t>
  </si>
  <si>
    <t>FND-29754</t>
  </si>
  <si>
    <t>RP-6836</t>
  </si>
  <si>
    <t xml:space="preserve">En el Período Objeto de Corte , se  realizaron 8 mesas de trabajo con los profesionales responsables de brindar  las asesorías y acompañamiento a las consultorías y Áreas Receptoras de Servicio (ARS), y la analista de la Dirección Gestión de Calidad y Procesos con la finalidad de continuar con la actualización y construcción del procedimiento MPFP0101P Etapa Preliminar, instructivos y formatos asociados. En el marco del Informe Final de auditoría externa norma ISO 9001:2015 ICONTEC de septiembre de 2023, se realizó sesión de trabajo el 20 de octubre en donde se definió que, las actividades que se deben priorizar con el fin de culminar la actualización y proceder a solicitar a la Dirección Gestión Calidad y Procesos el cargue en el Mapa de Procesos son las relacionadas al procedimiento MPFP0101P Etapa Preliminar asesorías y concepto.           
 El 10 de noviembre se remite a la Dirección Gestión de Calidad y Procesos los formatos del Procedimiento Etapa Preliminar asesorías y concepto, Instructivo de revisión y análisis de estudios prediales y el Instructivo Evaluación Predial del SGI y el 15 de noviembre se remite el Instructivo Asesoría, acompañamiento y seguimiento para selección de alternativas para revisión. El 22 de noviembre la analista de la Dirección Gestión de Calidad y Procesos, da respuesta y remite los documentos revisados con recomendaciones y observaciones para ajustes de forma.
 A la fecha los documentos se encuentran en revisión por parte de los profesionales responsables del proceso.
 Como evidencia se adjunta: 
 Ayudas de memoria: 
 AM Actualización procedimiento MPFP0101P Etapa preliminar asesorías y concepto_Nov23 
 AM PRIORIZACIÓN Y DIAGNÓSTICO MPFP GESTIÓN PREDIAL 20102023
 AM Revisión actividades componentes técnico, jurídico y social del instructivo de revisión y análisis de estudios
 AM Revisión procedimiento Etapa preliminar asesorías y concepto
 Correos electrónicos:
 Procedimiento Etapa Preliminar asesorías y concepto – Instructivo
 Correo RE Procedimiento Etapa Preliminar asesorías y concepto – Instructivos
 Correo RV Procedimiento Etapa Preliminar asesorías y concepto – Instructivos </t>
  </si>
  <si>
    <t>AM Actualización procedimiento MPFP0101P Etapa preliminar asesorías y concepto_Nov23.pdf
AM PRIORIZACIÓN Y DIAGNÓSTICO MPFP GESTIÓN PREDIAL 20102023.pdf
AM Revisión actividades componentes técnico, jurídico y social del instructivo de revisión y análisis de estudios.pdf
AM Revisión procedimiento Etapa preliminar asesorías y concepto.pdf
Correo RE Procedimiento Etapa Preliminar asesorías y concepto - Instructivos.pdf
Correo RV Procedimiento Etapa Preliminar asesorías y concepto - Instructivos.pdf
Procedimiento Etapa Preliminar asesorías y concepto - Instructivo.pdf</t>
  </si>
  <si>
    <t>FND-29758</t>
  </si>
  <si>
    <t>RP-6843</t>
  </si>
  <si>
    <t xml:space="preserve">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 </t>
  </si>
  <si>
    <t>RP-6846</t>
  </si>
  <si>
    <t>Por cambios en la metodología de riesgos no se ha continuado con la actualización de controles, adicionalmente el proceso Gestión Calibración, Hidrometeorología y ensayo paso a ser parte de Mantenimiento por lo que estamos trabajando en el cambio de codificación de la totalidad de documentos por lo que no hemos podido avanzar en la actualización documental.</t>
  </si>
  <si>
    <t>RP-6839</t>
  </si>
  <si>
    <t>Procedimiento MPFT0202P Administración de cuentas de acceso y autorizaciones. Actualizado y publicado en el mapa de procesos</t>
  </si>
  <si>
    <t>La Dirección de Servicios de  Informatica remitio el procedimiento en la nueva estructura documental , estamos realizando mesas de trabajo con el personal dela DST que realiza este control para incluirlo   y remitir nuevamente a la DSI  para su revisión y aprobación.Se adjunta documento borrador y el correo electronico con la remisión del procedimiento</t>
  </si>
  <si>
    <t>MPFT0202P administración de cuentas V.4 13102023.xlsx
Remisión de procedimiento MPFT0202P Administración de cuentas.pdf</t>
  </si>
  <si>
    <t>RP-6840</t>
  </si>
  <si>
    <t>Procedimiento MPFA0604P Entrada y Salida de Personal de las instalaciones de la Empresa . Actualizado y publicado en el mapa de procesos</t>
  </si>
  <si>
    <t>Estamos realizando mesas de trabajo con el personal dela DST que realiza este control para incluirlo en el  procedimiento MPFA0604P Entrada y Salida de Personal de las instalaciones de la Empresa , luego se remitirá nuevamente a la DSA  para su revisión y aprobación. Se adjunta documento borrador.</t>
  </si>
  <si>
    <t>RP-6842</t>
  </si>
  <si>
    <t>FND-29784</t>
  </si>
  <si>
    <t>RP-6966</t>
  </si>
  <si>
    <t>Procedimiento o instructivo  publicado en mapa de procesos</t>
  </si>
  <si>
    <t>5/05/2023</t>
  </si>
  <si>
    <t>Se tiene el procedimiento y los instructivos actualizados, se esta en proceso de cargue en mapa de procesos.</t>
  </si>
  <si>
    <t>MPMI0206I01_Recuperación y Manejo Integral de elementos del Sistema Hidrico del D.C. (1) (1) (3).xlsx
MPMI0206I02_Definición y delimitación del cauce y Ronda Hidráulica o faja paralela para determinar (3).xlsx
MPMI0206I03_Adecuación y mantenimiento de senderos de uso publico (4).xlsx
MPMI0206P_Gestión de la estructura ecológica principal (3).xlsx</t>
  </si>
  <si>
    <t>FND-29785</t>
  </si>
  <si>
    <t>RP-6967</t>
  </si>
  <si>
    <t xml:space="preserve">De acuerdo a lo manifestado en el memorando 2410001-2023-1309, esta acción de reformulo y se incluirá en la actualización de matriz de riesgos del proceso así: 
 1) Actividad: Socialización del Concepto técnico de la Secretaría Distrital de Ambiente de la aprobación del plan de podas de la cuenca Tunjuelo. Producto o entregable: Concepto técnico de aprobación de la Secretaría Distrital de Ambiente. Fecha inicio: 01-11-2023. Fecha fin: 31-12-2023 2)
 2) Actividad: Socialización de los planes de podas presentados ante SDA para los canales Rio Negro y Salitre sector entre ríos (Cuenca Salitre). Producto o entregable: Solicitud de evaluación a la SDA Fecha inicio: 01-11-2023 Fecha fin: 31-12-2023 3)
 3)Actividad: Formulación del plan de podas de la cuenca Fucha. Producto o entregable: Solicitud de evaluación a la SDA. Fecha inicio: 01-01-2024 Fecha fin: 31-12-2024  </t>
  </si>
  <si>
    <t>2410001-2023-1309 (1).pdf
Anexo 1 (1).pdf
Anexo 2 Planes Tratamiento Riesgos_2do Cuatrimestre_24oct20.xlsx
Anexo 3 (2).pdf</t>
  </si>
  <si>
    <t>RP-6968</t>
  </si>
  <si>
    <t>RP-6969</t>
  </si>
  <si>
    <t>Se cuenta con la version de actualización del procedimiento, se esta proceso de publicación den mapa de procesos.</t>
  </si>
  <si>
    <t>MPMI0205P-02 Gestión y Manejo Silvicultural (3).xlsx</t>
  </si>
  <si>
    <t>RP-6970</t>
  </si>
  <si>
    <t xml:space="preserve">De acuerdo a memorando 1250001-2023-160, se dio ampliación a la fecha de terminación de la acción dado el cambio de normatividad que realizo la Secretaria Distrital De Ambiente en la materia, esto en el mes de octubre de 2023.  </t>
  </si>
  <si>
    <t>1250001-2023-160 interno 2420001-2023-1634 - AMBIENTAL (1).pdf</t>
  </si>
  <si>
    <t>FND-30437</t>
  </si>
  <si>
    <t>RP-8223</t>
  </si>
  <si>
    <t>MPFI-AT-1</t>
  </si>
  <si>
    <t>Incorporar en el procedimiento de MPFI0201P Evaluación de productos y nuevas tecnologías para uso de la EAAB,  la viabilidad del Gerente del area usuaria para evaluar la nueva tecnología propuesta.</t>
  </si>
  <si>
    <t>Procedimiento publicado en el mapa de procesos</t>
  </si>
  <si>
    <t>1/07/2024</t>
  </si>
  <si>
    <t>Se anexa el borrador del procedimiento de Evaluación de productos y nuevas tecnologías para uso de la EAAB-ESP, el cual, fue enviado la semana pasada para revisión de la Dirección DGCP.
Con base en la última mesa de trabajo para la revisión de la matriz de riesgos de corrupción, este control quedo para el próximo año, así que por el momento remitimos el borrador.</t>
  </si>
  <si>
    <t>2023-11-29_MPFI0202F05-03 Plan de Pruebas_.docx
2023-11-29_MPFI0202P-04 Evaluacion de productos y nuevas tecnologias.xlsx</t>
  </si>
  <si>
    <t>FND-30440</t>
  </si>
  <si>
    <t>RP-8228</t>
  </si>
  <si>
    <t>MPEC-AT-1</t>
  </si>
  <si>
    <t>Gestionar sesiones de socialización e interiorización del código de integridad y garantizar que el grupo de colaboradores de la Oficina Asesora de Imagen Corporativa y Comunicaciones participen en la sesiones que se programen (1 semestral)</t>
  </si>
  <si>
    <t>Lista de asistencia y ayuda de memoria</t>
  </si>
  <si>
    <t>Teniendo en cuenta que esta actividad tiene como fecha de inicio el 1 de mayo de 2024, no aplica para este periodo de reporte.</t>
  </si>
  <si>
    <t>RP-8229</t>
  </si>
  <si>
    <t>MPEC-AT-2</t>
  </si>
  <si>
    <t>Gestionar una sesión de sensibilización sobre corrupción y transparencia y garantizar que el grupo de colaboradores de la Oficina Asesora de Imagen Corporativa y Comunicaciones participen.</t>
  </si>
  <si>
    <t>Para sensibilizar sobre temas de corrupción y transparencia, el 5 de mayo de 2023 se hizo reunión con todo el equipo de comunicaciones sobre componentes del Código Integridad, en los que además de enfatizar en las exigencias de comportamiento ético de las y los colaboradores, a partir del entendimiento de cada uno de los valores, se habló sobre la responsabilidad de gestión transparente y rigurosa de la información que le es propia al proceso de comunicación. Además, como un refuerzo fundamental en temas de transparencia, el 29 de agosto se hizo una charla sobre  Habeas Data y Derechos de Autor y sus lineamientos en la gestión de Comunicaciones, con una abogada experta en el tema, contratista de la Gerencia Jurídica.
 Se adjuntan documentos de la presentación, la asistencia y la evaluación de la charla Componentes Código de Integridad y se adjunta la evaluación de la charla sobre Habeas Data y Derechos de Autor.
 Link de la reunión Código de Integridad: https://acueducto-my.sharepoint.com/personal/alhuerfano_acueducto_com_co/_layouts/15/onedrive.aspx?login_hint=alhuerfano%40acueducto%2Ecom%2Eco&amp;id=%2Fpersonal%2Falhuerfano%5Facueducto%5Fcom%5Fco%2FDocuments%2F02%20COMUNICACI%C3%93N%20INTERNA%202023%2FGRABACIONES%20TEAMS%20COMUNICACIONES%2FCAPACITACI%C3%93N%20CODIGO%20DE%20INTEGRIDAD%205%2D5%2D2023&amp;view=0
 Link charla Habeas Data y Derechos de Autor: https://acueducto-my.sharepoint.com/personal/alhuerfano_acueducto_com_co/_layouts/15/onedrive.aspx?login_hint=alhuerfano%40acueducto%2Ecom%2Eco&amp;id=%2Fpersonal%2Falhuerfano%5Facueducto%5Fcom%5Fco%2FDocuments%2F02%20COMUNICACI%C3%93N%20INTERNA%202023%2FGRABACIONES%20TEAMS%20COMUNICACIONES&amp;view=0</t>
  </si>
  <si>
    <t>Asistencia Código de Integridad - pantallazos.pdf
CÓDIGO DE INTEGRIDAD - Socialización 2023.pdf
Evaluación Código de Integridad EAAB-ESP(1-15).xlsx
Evaluación Código de Integridad Socialización.pdf
Evaluación Lineamientos Derechos Autor y Habeas Data en Comunicaciones y Uso adecuado del lenguaje(1-12).xlsx</t>
  </si>
  <si>
    <t>RP-8230</t>
  </si>
  <si>
    <t>MPEC-AT-3</t>
  </si>
  <si>
    <t xml:space="preserve">Gestionar la actualización de la Circular de la gerencia general sobre lineamientos para la vocería: las únicas personas autorizadas para dar información sobre temas institucionales son el gerente general o el vocero que designe y para la gestión de comunicación institucional: La Oficina Asesora de Imagen Corporativa y Comunicaciones es la única área de la Empresa autorizada para entregar, emitir y publicar información sobre la EAAB-ESP a través de los canales de comunicación institucionales. La Circular se debe socializar cada cuatro meses a través de los canales institucionales internos. </t>
  </si>
  <si>
    <t>Circular actualizada y documento con información de socialización en canales internos</t>
  </si>
  <si>
    <t>La fecha de inicio de esta actividad está programada para el 1 de mayo de 2024, por lo cual el seguimiento a la Circular actualizada y documento con información de socialización en canales internos no aplican a este corte.</t>
  </si>
  <si>
    <t>FND-30441</t>
  </si>
  <si>
    <t>RP-8231</t>
  </si>
  <si>
    <t>Una vez definida la nueva matriz de riesgos la cual fue avalada y cargada en el aplicativo Archer el día 04/12/2023, se procederá a realizar las acciones correspondientes a los planes de tratamiento con la actualización en el procedimiento de nómina, incluyendo los controles que se deben tener en cuenta en la liquidación de los salarios de los trabajadores.
 De acuerdo con lo anterior se carga en este autocontrol el correo donde se comunica que los nuevos controles fueron cargados, ya que la fecha de finalización de esta acción es del 30 de junio de 2024.</t>
  </si>
  <si>
    <t>Correo formalización Matriz de Riesgos ARCHER Dic 2023.pdf</t>
  </si>
  <si>
    <t>FND-30442</t>
  </si>
  <si>
    <t>RP-8232</t>
  </si>
  <si>
    <t>MPEH-AT-2</t>
  </si>
  <si>
    <t>Unificar los procedimientos de beneficios legales, auxilios y becas, incluyendo controles "solicita al profesional la devolución de los dineros consignados que no corresponden los cuales serían descontados de la nómina"</t>
  </si>
  <si>
    <t>Se unificaron los procedimientos de Auxilios Guardería y Primaria, Auxilios de Educación Especial y Auxilios para Educación de Trabajador, así como también Se unificaros los procedimiento de becas para educación profesional y becas de técnicos y teólogos, en los cuales se incluyeron los controles respectivos.</t>
  </si>
  <si>
    <t>ACTIVIDAD MPEH-AT-2 Unificar los procedimientos de beneficios legales, auxilios y becas,.docx</t>
  </si>
  <si>
    <t>FND-30443</t>
  </si>
  <si>
    <t>RP-8233</t>
  </si>
  <si>
    <t>MPEH-AT-3</t>
  </si>
  <si>
    <t>Actualizar el procedimiento Selección para el ingreso de personal de Libre Nombramiento,  Contratos a labor, Contratos a Término Fijo, Contratos de Aprendizaje y Convenio de Pasantía, Judicatura o Practica (MPEH0202P) complementando los controles preventivos</t>
  </si>
  <si>
    <t>Se Actualizo el procedimiento de Selección para el ingreso de personal de Libre Nombramiento, Contratos a labor, Contratos a Término Fijo, Contratos de Aprendizaje y Convenio de Pasantía, Judicatura o Practica, complementando los controles preventivos, cuyo objetivo es Seleccionar los candidatos más idóneos para proveer los cargos vacantes, cuyos méritos y características de experiencia, conocimientos y capacidades en su conjunto, sean las requeridas o necesarias para cada cargo, de forma que garanticen el desempeño exitoso de las funciones y responsabilidades del puesto de trabajo al cual aspiran.</t>
  </si>
  <si>
    <t>MPEH-AT-3 Actualizar el procedimiento Selección.docx</t>
  </si>
  <si>
    <t>Manipular los parámetros de la facturación (clase de uso, estrato, tarifa, dirección, clase de instalación, lineas de cobro, metros cubicos cobrados, órdenes de corte, entre otros), o realizar ajustes y bloqueos en la factura a favor del usuario, para beneficio propio o de un tercero</t>
  </si>
  <si>
    <t>R2-MPCI
R1-MPCI</t>
  </si>
  <si>
    <t>Omisión  del reporte de las presuntas situaciones irregulares identificadas en los Informes de Auditoria por parte de la jefatura de la oficina  a los Entes de Control  con el propósito de obtener beneficios particulares o de terceros 
Omisión en el ejercicio de  auditoria de evidencias y hechos relacionados con presuntas situaciones irregulares del equipo auditor  con el propósito de obtener beneficios particulares o de terceros</t>
  </si>
  <si>
    <t>Posibilidad de aprobar nuevas tecnologías sin el cumplimiento de los requisitos establecidos en la norma NS-099 para beneficio particular</t>
  </si>
  <si>
    <t>Posibilidad de recibir cualquier dádiva o beneficio a nombre propio para favorecer a los trabajadores oficiales o pensionados al registrar novedades de nomina inexistentes o el no registro de novedades que puedan generar sanciones o suspensiones al trabajador</t>
  </si>
  <si>
    <t>Description</t>
  </si>
  <si>
    <t>Nombre del trámite u OPA 
(asociado a nivel de control)</t>
  </si>
  <si>
    <t xml:space="preserve">1. Cambios en la factura de servicios públicos.  
2. Cambio en la clase de uso </t>
  </si>
  <si>
    <t xml:space="preserve"> MAPA DE RIESGOS DE CORRUPCIÓN / SOBORNO
Empresa de Acueducto y Alcantarillado de Bogotá - ESP
Enero de 2024</t>
  </si>
  <si>
    <t>CONTROLES RIESGOS DE CORRUPCIÓN / SOBORNO
Empresa de Acueducto y Alcantarillado de Bogotá - ESP
Enero de 2024</t>
  </si>
  <si>
    <t>Enero de 2024</t>
  </si>
  <si>
    <t>Afectación del Control</t>
  </si>
  <si>
    <t>Tipología</t>
  </si>
  <si>
    <t>Ejecución</t>
  </si>
  <si>
    <t>Frecuencia Aplicación</t>
  </si>
  <si>
    <t>Formalización Documentación</t>
  </si>
  <si>
    <t>Conservación Evidencias</t>
  </si>
  <si>
    <t>Autoridad y segregación de funciones Resp. ejecutar control</t>
  </si>
  <si>
    <t>Semiautomático</t>
  </si>
  <si>
    <t>Manual / Visual</t>
  </si>
  <si>
    <t>Parcial o Informalmente Documentado</t>
  </si>
  <si>
    <t>Formalmente Documentado</t>
  </si>
  <si>
    <t>Se generan y se conservan soportes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</si>
</sst>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9"/>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8"/>
      <color theme="1"/>
      <name val="Calibri"/>
      <family val="2"/>
      <scheme val="minor"/>
    </font>
    <font>
      <b/>
      <shadow/>
      <sz val="11"/>
      <color rgb="FFFF0000"/>
      <name val="Calibri"/>
      <family val="2"/>
    </font>
    <font>
      <b/>
      <shadow/>
      <sz val="11"/>
      <color rgb="FFFFFF00"/>
      <name val="Calibri"/>
      <family val="2"/>
    </font>
    <font>
      <b/>
      <shadow/>
      <sz val="11"/>
      <color rgb="FF92D050"/>
      <name val="Calibri"/>
      <family val="2"/>
    </font>
    <font>
      <b/>
      <sz val="10"/>
      <name val="Arial"/>
      <family val="2"/>
    </font>
    <font>
      <sz val="9"/>
      <name val="Arial"/>
      <family val="2"/>
    </font>
    <font>
      <sz val="9"/>
      <color theme="1"/>
      <name val="Arial"/>
      <family val="2"/>
    </font>
    <font>
      <sz val="11"/>
      <name val="Calibri"/>
      <family val="2"/>
      <scheme val="minor"/>
    </font>
    <font>
      <sz val="10"/>
      <color theme="1"/>
      <name val="Arial"/>
      <family val="2"/>
    </font>
    <font>
      <b/>
      <sz val="16"/>
      <color theme="1"/>
      <name val="Calibri"/>
      <family val="2"/>
      <scheme val="minor"/>
    </font>
    <font>
      <sz val="10"/>
      <color rgb="FF000000"/>
      <name val="Arial"/>
      <family val="2"/>
    </font>
    <font>
      <sz val="12"/>
      <color theme="1"/>
      <name val="Arial"/>
      <family val="2"/>
    </font>
    <font>
      <sz val="7"/>
      <color rgb="FF000000"/>
      <name val="Calibri"/>
      <family val="2"/>
    </font>
    <font>
      <sz val="10"/>
      <color rgb="FF000000"/>
      <name val="Calibri"/>
      <family val="2"/>
    </font>
    <font>
      <sz val="11"/>
      <color rgb="FF000000"/>
      <name val="Calibri"/>
      <family val="2"/>
    </font>
    <font>
      <b/>
      <sz val="11"/>
      <name val="Calibri"/>
      <family val="2"/>
      <scheme val="minor"/>
    </font>
    <font>
      <sz val="14"/>
      <name val="Calibri"/>
      <family val="2"/>
      <scheme val="minor"/>
    </font>
    <font>
      <sz val="10"/>
      <name val="Calibri"/>
      <family val="2"/>
      <scheme val="minor"/>
    </font>
    <font>
      <sz val="8"/>
      <name val="Calibri"/>
      <family val="2"/>
      <scheme val="minor"/>
    </font>
    <font>
      <b/>
      <sz val="10"/>
      <name val="Calibri"/>
      <family val="2"/>
      <scheme val="minor"/>
    </font>
    <font>
      <b/>
      <sz val="14"/>
      <name val="Calibri"/>
      <family val="2"/>
      <scheme val="minor"/>
    </font>
    <font>
      <sz val="11"/>
      <color theme="2"/>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0"/>
      <name val="Calibri"/>
      <family val="2"/>
    </font>
    <font>
      <b/>
      <sz val="10"/>
      <color rgb="FF000000"/>
      <name val="Calibri"/>
      <family val="2"/>
    </font>
    <font>
      <b/>
      <sz val="14"/>
      <name val="Arial"/>
      <family val="2"/>
    </font>
    <font>
      <sz val="18"/>
      <color theme="1"/>
      <name val="Calibri"/>
      <family val="2"/>
      <scheme val="minor"/>
    </font>
    <font>
      <b/>
      <sz val="14"/>
      <color theme="1"/>
      <name val="Arial"/>
      <family val="2"/>
    </font>
    <font>
      <sz val="12"/>
      <color theme="1"/>
      <name val="Calibri"/>
      <family val="2"/>
      <scheme val="minor"/>
    </font>
    <font>
      <sz val="9"/>
      <color theme="0" tint="-0.499984740745262"/>
      <name val="Calibri"/>
      <family val="2"/>
      <scheme val="minor"/>
    </font>
    <font>
      <b/>
      <sz val="9"/>
      <color rgb="FF00B050"/>
      <name val="Calibri"/>
      <family val="2"/>
      <scheme val="minor"/>
    </font>
    <font>
      <b/>
      <sz val="11"/>
      <color theme="0"/>
      <name val="Calibri"/>
      <family val="2"/>
      <scheme val="minor"/>
    </font>
    <font>
      <b/>
      <sz val="11"/>
      <color rgb="FF000000"/>
      <name val="Calibri"/>
      <family val="2"/>
    </font>
    <font>
      <b/>
      <sz val="12"/>
      <name val="Calibri"/>
      <family val="2"/>
      <scheme val="minor"/>
    </font>
  </fonts>
  <fills count="2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FD5EA"/>
        <bgColor indexed="64"/>
      </patternFill>
    </fill>
    <fill>
      <patternFill patternType="solid">
        <fgColor rgb="FFE9EBF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5"/>
        <bgColor indexed="64"/>
      </patternFill>
    </fill>
    <fill>
      <patternFill patternType="solid">
        <fgColor rgb="FF002060"/>
        <bgColor indexed="64"/>
      </patternFill>
    </fill>
    <fill>
      <patternFill patternType="solid">
        <fgColor theme="0" tint="-4.9989318521683403E-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medium">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dotted">
        <color auto="1"/>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dotted">
        <color auto="1"/>
      </right>
      <top style="medium">
        <color auto="1"/>
      </top>
      <bottom style="dotted">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top/>
      <bottom style="medium">
        <color indexed="64"/>
      </bottom>
      <diagonal/>
    </border>
    <border>
      <left/>
      <right style="medium">
        <color indexed="64"/>
      </right>
      <top/>
      <bottom style="medium">
        <color indexed="64"/>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bottom style="medium">
        <color theme="1" tint="0.499984740745262"/>
      </bottom>
      <diagonal/>
    </border>
    <border>
      <left style="medium">
        <color theme="1" tint="0.499984740745262"/>
      </left>
      <right style="medium">
        <color theme="1" tint="0.499984740745262"/>
      </right>
      <top/>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1" tint="0.499984740745262"/>
      </left>
      <right/>
      <top/>
      <bottom/>
      <diagonal/>
    </border>
    <border>
      <left/>
      <right style="medium">
        <color theme="1" tint="0.499984740745262"/>
      </right>
      <top/>
      <bottom/>
      <diagonal/>
    </border>
    <border>
      <left/>
      <right/>
      <top style="thin">
        <color theme="1" tint="0.499984740745262"/>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thin">
        <color indexed="64"/>
      </right>
      <top/>
      <bottom/>
      <diagonal/>
    </border>
    <border>
      <left style="thin">
        <color auto="1"/>
      </left>
      <right style="thin">
        <color auto="1"/>
      </right>
      <top/>
      <bottom/>
      <diagonal/>
    </border>
    <border>
      <left style="thin">
        <color indexed="64"/>
      </left>
      <right style="medium">
        <color theme="1" tint="0.499984740745262"/>
      </right>
      <top/>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top style="medium">
        <color theme="1" tint="0.499984740745262"/>
      </top>
      <bottom style="medium">
        <color theme="2" tint="-0.499984740745262"/>
      </bottom>
      <diagonal/>
    </border>
    <border>
      <left/>
      <right style="medium">
        <color theme="2" tint="-0.499984740745262"/>
      </right>
      <top style="medium">
        <color theme="1"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indexed="64"/>
      </right>
      <top style="medium">
        <color theme="2" tint="-0.499984740745262"/>
      </top>
      <bottom style="medium">
        <color theme="2" tint="-0.499984740745262"/>
      </bottom>
      <diagonal/>
    </border>
    <border>
      <left style="thin">
        <color indexed="64"/>
      </left>
      <right style="thin">
        <color indexed="64"/>
      </right>
      <top style="medium">
        <color theme="2" tint="-0.499984740745262"/>
      </top>
      <bottom style="medium">
        <color theme="2" tint="-0.499984740745262"/>
      </bottom>
      <diagonal/>
    </border>
    <border>
      <left style="thin">
        <color indexed="64"/>
      </left>
      <right style="medium">
        <color theme="1" tint="0.499984740745262"/>
      </right>
      <top style="medium">
        <color theme="2" tint="-0.499984740745262"/>
      </top>
      <bottom style="medium">
        <color theme="2" tint="-0.499984740745262"/>
      </bottom>
      <diagonal/>
    </border>
    <border>
      <left style="thin">
        <color indexed="64"/>
      </left>
      <right style="medium">
        <color theme="2" tint="-0.499984740745262"/>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style="dotted">
        <color auto="1"/>
      </left>
      <right style="dotted">
        <color auto="1"/>
      </right>
      <top/>
      <bottom style="dott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dotted">
        <color auto="1"/>
      </right>
      <top/>
      <bottom style="dotted">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bottom style="dotted">
        <color auto="1"/>
      </bottom>
      <diagonal/>
    </border>
    <border>
      <left style="dotted">
        <color auto="1"/>
      </left>
      <right style="medium">
        <color auto="1"/>
      </right>
      <top/>
      <bottom/>
      <diagonal/>
    </border>
    <border>
      <left style="dotted">
        <color auto="1"/>
      </left>
      <right/>
      <top style="dotted">
        <color auto="1"/>
      </top>
      <bottom style="medium">
        <color auto="1"/>
      </bottom>
      <diagonal/>
    </border>
    <border>
      <left style="dotted">
        <color auto="1"/>
      </left>
      <right/>
      <top style="medium">
        <color auto="1"/>
      </top>
      <bottom/>
      <diagonal/>
    </border>
    <border>
      <left style="dotted">
        <color auto="1"/>
      </left>
      <right style="dotted">
        <color auto="1"/>
      </right>
      <top/>
      <bottom/>
      <diagonal/>
    </border>
    <border>
      <left style="medium">
        <color auto="1"/>
      </left>
      <right style="dotted">
        <color auto="1"/>
      </right>
      <top/>
      <bottom/>
      <diagonal/>
    </border>
    <border>
      <left style="dotted">
        <color auto="1"/>
      </left>
      <right/>
      <top/>
      <bottom/>
      <diagonal/>
    </border>
    <border>
      <left/>
      <right style="dotted">
        <color auto="1"/>
      </right>
      <top style="dotted">
        <color auto="1"/>
      </top>
      <bottom style="dotted">
        <color auto="1"/>
      </bottom>
      <diagonal/>
    </border>
    <border>
      <left style="dotted">
        <color auto="1"/>
      </left>
      <right/>
      <top/>
      <bottom style="medium">
        <color auto="1"/>
      </bottom>
      <diagonal/>
    </border>
    <border>
      <left/>
      <right style="dotted">
        <color auto="1"/>
      </right>
      <top style="dotted">
        <color auto="1"/>
      </top>
      <bottom style="medium">
        <color auto="1"/>
      </bottom>
      <diagonal/>
    </border>
    <border>
      <left style="medium">
        <color theme="2" tint="-0.499984740745262"/>
      </left>
      <right style="medium">
        <color theme="1" tint="0.499984740745262"/>
      </right>
      <top style="medium">
        <color theme="2" tint="-0.499984740745262"/>
      </top>
      <bottom/>
      <diagonal/>
    </border>
    <border>
      <left style="medium">
        <color theme="1" tint="0.499984740745262"/>
      </left>
      <right/>
      <top style="medium">
        <color theme="2" tint="-0.499984740745262"/>
      </top>
      <bottom/>
      <diagonal/>
    </border>
    <border>
      <left/>
      <right style="medium">
        <color theme="1" tint="0.499984740745262"/>
      </right>
      <top style="medium">
        <color theme="2" tint="-0.499984740745262"/>
      </top>
      <bottom/>
      <diagonal/>
    </border>
    <border>
      <left style="medium">
        <color theme="2" tint="-0.499984740745262"/>
      </left>
      <right style="medium">
        <color theme="1" tint="0.499984740745262"/>
      </right>
      <top/>
      <bottom style="medium">
        <color theme="1" tint="0.499984740745262"/>
      </bottom>
      <diagonal/>
    </border>
    <border>
      <left style="medium">
        <color theme="2" tint="-0.499984740745262"/>
      </left>
      <right style="medium">
        <color theme="1" tint="0.499984740745262"/>
      </right>
      <top/>
      <bottom/>
      <diagonal/>
    </border>
    <border>
      <left style="medium">
        <color theme="2" tint="-0.499984740745262"/>
      </left>
      <right style="medium">
        <color theme="1" tint="0.499984740745262"/>
      </right>
      <top/>
      <bottom style="medium">
        <color theme="2" tint="-0.499984740745262"/>
      </bottom>
      <diagonal/>
    </border>
    <border>
      <left/>
      <right/>
      <top style="medium">
        <color theme="1"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style="dotted">
        <color auto="1"/>
      </left>
      <right style="dotted">
        <color auto="1"/>
      </right>
      <top style="dashed">
        <color theme="2" tint="-0.499984740745262"/>
      </top>
      <bottom style="dotted">
        <color auto="1"/>
      </bottom>
      <diagonal/>
    </border>
    <border>
      <left style="dotted">
        <color auto="1"/>
      </left>
      <right style="dotted">
        <color auto="1"/>
      </right>
      <top style="medium">
        <color auto="1"/>
      </top>
      <bottom style="dashed">
        <color theme="2" tint="-0.499984740745262"/>
      </bottom>
      <diagonal/>
    </border>
    <border>
      <left/>
      <right style="medium">
        <color auto="1"/>
      </right>
      <top style="medium">
        <color auto="1"/>
      </top>
      <bottom style="dotted">
        <color auto="1"/>
      </bottom>
      <diagonal/>
    </border>
    <border>
      <left style="medium">
        <color indexed="64"/>
      </left>
      <right/>
      <top style="medium">
        <color indexed="64"/>
      </top>
      <bottom style="dotted">
        <color auto="1"/>
      </bottom>
      <diagonal/>
    </border>
    <border>
      <left style="thin">
        <color indexed="64"/>
      </left>
      <right/>
      <top/>
      <bottom style="thin">
        <color indexed="64"/>
      </bottom>
      <diagonal/>
    </border>
    <border>
      <left style="dotted">
        <color auto="1"/>
      </left>
      <right style="medium">
        <color indexed="64"/>
      </right>
      <top/>
      <bottom style="dotted">
        <color auto="1"/>
      </bottom>
      <diagonal/>
    </border>
    <border>
      <left style="medium">
        <color auto="1"/>
      </left>
      <right style="dotted">
        <color auto="1"/>
      </right>
      <top style="medium">
        <color indexed="64"/>
      </top>
      <bottom style="medium">
        <color indexed="64"/>
      </bottom>
      <diagonal/>
    </border>
    <border>
      <left style="dotted">
        <color auto="1"/>
      </left>
      <right style="medium">
        <color auto="1"/>
      </right>
      <top style="medium">
        <color indexed="64"/>
      </top>
      <bottom style="medium">
        <color indexed="64"/>
      </bottom>
      <diagonal/>
    </border>
    <border>
      <left style="medium">
        <color indexed="64"/>
      </left>
      <right style="medium">
        <color indexed="64"/>
      </right>
      <top/>
      <bottom/>
      <diagonal/>
    </border>
  </borders>
  <cellStyleXfs count="8">
    <xf numFmtId="0" fontId="0" fillId="0" borderId="0"/>
    <xf numFmtId="41" fontId="1" fillId="0" borderId="0" applyFont="0" applyFill="0" applyBorder="0" applyAlignment="0" applyProtection="0"/>
    <xf numFmtId="0" fontId="3" fillId="0" borderId="0"/>
    <xf numFmtId="0" fontId="25" fillId="0" borderId="0">
      <alignment wrapText="1"/>
    </xf>
    <xf numFmtId="0" fontId="1" fillId="0" borderId="0"/>
    <xf numFmtId="9" fontId="1" fillId="0" borderId="0" applyFont="0" applyFill="0" applyBorder="0" applyAlignment="0" applyProtection="0"/>
    <xf numFmtId="0" fontId="1" fillId="0" borderId="0"/>
    <xf numFmtId="0" fontId="25" fillId="0" borderId="0">
      <alignment wrapText="1"/>
    </xf>
  </cellStyleXfs>
  <cellXfs count="643">
    <xf numFmtId="0" fontId="0" fillId="0" borderId="0" xfId="0"/>
    <xf numFmtId="0" fontId="0" fillId="0" borderId="0" xfId="0"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2" fillId="6" borderId="6" xfId="0" applyFont="1" applyFill="1" applyBorder="1" applyAlignment="1">
      <alignment horizontal="center" vertical="center"/>
    </xf>
    <xf numFmtId="0" fontId="0" fillId="3" borderId="1" xfId="0" applyFill="1" applyBorder="1"/>
    <xf numFmtId="0" fontId="3"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0" borderId="1" xfId="0" applyBorder="1"/>
    <xf numFmtId="0" fontId="0" fillId="0" borderId="1" xfId="0" applyBorder="1" applyAlignment="1">
      <alignment wrapText="1"/>
    </xf>
    <xf numFmtId="0" fontId="0" fillId="5" borderId="1" xfId="0" applyFill="1" applyBorder="1"/>
    <xf numFmtId="41" fontId="0" fillId="0" borderId="3" xfId="1" applyFont="1" applyBorder="1" applyProtection="1"/>
    <xf numFmtId="0" fontId="0" fillId="0" borderId="4" xfId="0" applyBorder="1"/>
    <xf numFmtId="0" fontId="0" fillId="0" borderId="5" xfId="0" applyBorder="1"/>
    <xf numFmtId="0" fontId="0" fillId="0" borderId="1" xfId="0" applyBorder="1" applyAlignment="1">
      <alignment horizontal="center" vertical="center" wrapText="1"/>
    </xf>
    <xf numFmtId="0" fontId="0" fillId="4" borderId="1" xfId="0" applyFill="1" applyBorder="1"/>
    <xf numFmtId="0" fontId="0" fillId="0" borderId="3" xfId="0" applyBorder="1"/>
    <xf numFmtId="0" fontId="0" fillId="2" borderId="1" xfId="0" applyFill="1" applyBorder="1"/>
    <xf numFmtId="0" fontId="0" fillId="0" borderId="0" xfId="0" applyAlignment="1">
      <alignment wrapText="1"/>
    </xf>
    <xf numFmtId="0" fontId="0" fillId="7" borderId="1" xfId="0" applyFill="1" applyBorder="1" applyAlignment="1">
      <alignment horizontal="center" vertical="center" wrapText="1"/>
    </xf>
    <xf numFmtId="0" fontId="0" fillId="0" borderId="1" xfId="0" quotePrefix="1" applyBorder="1" applyAlignment="1">
      <alignment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vertical="center"/>
    </xf>
    <xf numFmtId="0" fontId="7" fillId="0" borderId="1" xfId="0" applyFont="1" applyBorder="1" applyAlignment="1">
      <alignment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11" borderId="0" xfId="0" applyFill="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right"/>
    </xf>
    <xf numFmtId="0" fontId="0" fillId="0" borderId="0" xfId="0" applyAlignment="1" applyProtection="1">
      <alignment vertical="center"/>
      <protection hidden="1"/>
    </xf>
    <xf numFmtId="0" fontId="12" fillId="14" borderId="29" xfId="0" applyFont="1" applyFill="1" applyBorder="1" applyAlignment="1">
      <alignment horizontal="left" vertical="center" wrapText="1" indent="1" readingOrder="1"/>
    </xf>
    <xf numFmtId="0" fontId="13" fillId="15" borderId="30" xfId="0" applyFont="1" applyFill="1" applyBorder="1" applyAlignment="1">
      <alignment horizontal="left" vertical="center" wrapText="1" indent="1" readingOrder="1"/>
    </xf>
    <xf numFmtId="0" fontId="14" fillId="14" borderId="30" xfId="0" applyFont="1" applyFill="1" applyBorder="1" applyAlignment="1">
      <alignment horizontal="left" vertical="center" wrapText="1" indent="1" readingOrder="1"/>
    </xf>
    <xf numFmtId="0" fontId="16" fillId="0" borderId="1" xfId="2" applyFont="1" applyBorder="1" applyAlignment="1" applyProtection="1">
      <alignment vertical="center" wrapText="1"/>
      <protection locked="0"/>
    </xf>
    <xf numFmtId="0" fontId="17" fillId="0" borderId="1" xfId="0" applyFont="1" applyBorder="1"/>
    <xf numFmtId="0" fontId="17" fillId="0" borderId="0" xfId="0" applyFont="1"/>
    <xf numFmtId="0" fontId="16" fillId="16" borderId="1" xfId="2" applyFont="1" applyFill="1" applyBorder="1" applyAlignment="1" applyProtection="1">
      <alignment vertical="center" wrapText="1"/>
      <protection locked="0"/>
    </xf>
    <xf numFmtId="0" fontId="17" fillId="16" borderId="1" xfId="0" applyFont="1" applyFill="1" applyBorder="1"/>
    <xf numFmtId="0" fontId="0" fillId="0" borderId="4" xfId="0" applyBorder="1" applyAlignment="1">
      <alignment horizontal="center"/>
    </xf>
    <xf numFmtId="0" fontId="0" fillId="17" borderId="1" xfId="0" applyFill="1" applyBorder="1"/>
    <xf numFmtId="0" fontId="0" fillId="16" borderId="1" xfId="0" applyFill="1" applyBorder="1"/>
    <xf numFmtId="0" fontId="0" fillId="18" borderId="1" xfId="0" applyFill="1" applyBorder="1"/>
    <xf numFmtId="0" fontId="0" fillId="19" borderId="1" xfId="0" applyFill="1" applyBorder="1"/>
    <xf numFmtId="0" fontId="0" fillId="0" borderId="24" xfId="0" applyBorder="1" applyAlignment="1" applyProtection="1">
      <alignment vertical="center" wrapText="1"/>
      <protection hidden="1"/>
    </xf>
    <xf numFmtId="0" fontId="19" fillId="7" borderId="1" xfId="0" applyFont="1" applyFill="1" applyBorder="1" applyAlignment="1">
      <alignment vertical="center"/>
    </xf>
    <xf numFmtId="0" fontId="20" fillId="0" borderId="0" xfId="0" applyFont="1"/>
    <xf numFmtId="0" fontId="21" fillId="0" borderId="1" xfId="0" applyFont="1" applyBorder="1" applyAlignment="1">
      <alignment vertical="center" wrapText="1"/>
    </xf>
    <xf numFmtId="0" fontId="19" fillId="0" borderId="1" xfId="0" applyFont="1" applyBorder="1" applyAlignment="1">
      <alignment horizontal="justify" vertical="center" wrapText="1"/>
    </xf>
    <xf numFmtId="0" fontId="22" fillId="7" borderId="1" xfId="0" applyFont="1" applyFill="1" applyBorder="1" applyAlignment="1">
      <alignment vertical="center" wrapText="1"/>
    </xf>
    <xf numFmtId="0" fontId="23" fillId="14" borderId="29" xfId="0" applyFont="1" applyFill="1" applyBorder="1" applyAlignment="1" applyProtection="1">
      <alignment horizontal="center" vertical="center" wrapText="1" readingOrder="1"/>
      <protection hidden="1"/>
    </xf>
    <xf numFmtId="0" fontId="23" fillId="15" borderId="30" xfId="0" applyFont="1" applyFill="1" applyBorder="1" applyAlignment="1" applyProtection="1">
      <alignment horizontal="center" vertical="center" wrapText="1" readingOrder="1"/>
      <protection hidden="1"/>
    </xf>
    <xf numFmtId="0" fontId="23" fillId="14" borderId="30" xfId="0" applyFont="1" applyFill="1" applyBorder="1" applyAlignment="1" applyProtection="1">
      <alignment horizontal="center" vertical="center" wrapText="1" readingOrder="1"/>
      <protection hidden="1"/>
    </xf>
    <xf numFmtId="0" fontId="24" fillId="14" borderId="29" xfId="0" applyFont="1" applyFill="1" applyBorder="1" applyAlignment="1" applyProtection="1">
      <alignment horizontal="center" vertical="center" wrapText="1" readingOrder="1"/>
      <protection hidden="1"/>
    </xf>
    <xf numFmtId="0" fontId="24" fillId="15" borderId="30" xfId="0" applyFont="1" applyFill="1" applyBorder="1" applyAlignment="1" applyProtection="1">
      <alignment horizontal="center" vertical="center" wrapText="1" readingOrder="1"/>
      <protection hidden="1"/>
    </xf>
    <xf numFmtId="0" fontId="24" fillId="14" borderId="30" xfId="0" applyFont="1" applyFill="1" applyBorder="1" applyAlignment="1" applyProtection="1">
      <alignment horizontal="center" vertical="center" wrapText="1" readingOrder="1"/>
      <protection hidden="1"/>
    </xf>
    <xf numFmtId="0" fontId="2" fillId="0" borderId="0" xfId="0" applyFont="1"/>
    <xf numFmtId="0" fontId="0" fillId="0" borderId="23" xfId="0" applyBorder="1" applyAlignment="1" applyProtection="1">
      <alignment horizontal="justify" vertical="center" wrapText="1"/>
      <protection hidden="1"/>
    </xf>
    <xf numFmtId="0" fontId="0" fillId="0" borderId="23" xfId="0" applyBorder="1" applyAlignment="1" applyProtection="1">
      <alignment horizontal="center" vertical="center" wrapText="1"/>
      <protection hidden="1"/>
    </xf>
    <xf numFmtId="0" fontId="0" fillId="0" borderId="0" xfId="0" applyAlignment="1" applyProtection="1">
      <alignment vertical="center" wrapText="1"/>
      <protection hidden="1"/>
    </xf>
    <xf numFmtId="0" fontId="11"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10" borderId="0" xfId="0" applyFill="1" applyAlignment="1" applyProtection="1">
      <alignment vertical="center" wrapText="1"/>
      <protection hidden="1"/>
    </xf>
    <xf numFmtId="0" fontId="0" fillId="0" borderId="22"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0" xfId="0" applyAlignment="1" applyProtection="1">
      <alignment horizontal="justify" vertical="center" wrapText="1"/>
      <protection hidden="1"/>
    </xf>
    <xf numFmtId="0" fontId="0" fillId="8" borderId="0" xfId="0" applyFill="1" applyAlignment="1" applyProtection="1">
      <alignment vertical="center" wrapText="1"/>
      <protection hidden="1"/>
    </xf>
    <xf numFmtId="0" fontId="0" fillId="8" borderId="0" xfId="0" applyFill="1" applyAlignment="1" applyProtection="1">
      <alignment horizontal="justify" vertical="center" wrapText="1"/>
      <protection hidden="1"/>
    </xf>
    <xf numFmtId="0" fontId="32" fillId="0" borderId="0" xfId="0" applyFont="1" applyAlignment="1" applyProtection="1">
      <alignment horizontal="center" vertical="center" wrapText="1"/>
      <protection hidden="1"/>
    </xf>
    <xf numFmtId="0" fontId="0" fillId="8" borderId="0" xfId="0" applyFill="1"/>
    <xf numFmtId="0" fontId="33" fillId="0" borderId="14" xfId="0" applyFont="1" applyBorder="1" applyAlignment="1">
      <alignment horizontal="center"/>
    </xf>
    <xf numFmtId="0" fontId="33" fillId="0" borderId="15" xfId="0" applyFont="1" applyBorder="1" applyAlignment="1">
      <alignment horizontal="center"/>
    </xf>
    <xf numFmtId="0" fontId="0" fillId="0" borderId="26" xfId="0" applyBorder="1"/>
    <xf numFmtId="0" fontId="0" fillId="0" borderId="34" xfId="0" applyBorder="1"/>
    <xf numFmtId="0" fontId="0" fillId="0" borderId="27" xfId="0" applyBorder="1"/>
    <xf numFmtId="0" fontId="0" fillId="0" borderId="35" xfId="0" applyBorder="1"/>
    <xf numFmtId="0" fontId="0" fillId="0" borderId="41" xfId="0" applyBorder="1"/>
    <xf numFmtId="0" fontId="0" fillId="0" borderId="40" xfId="0" applyBorder="1"/>
    <xf numFmtId="0" fontId="0" fillId="0" borderId="50" xfId="0" applyBorder="1"/>
    <xf numFmtId="0" fontId="0" fillId="0" borderId="51" xfId="0"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8" borderId="0" xfId="0" applyFill="1" applyAlignment="1">
      <alignment horizontal="center"/>
    </xf>
    <xf numFmtId="0" fontId="33" fillId="0" borderId="13" xfId="0" applyFont="1" applyBorder="1" applyAlignment="1">
      <alignment horizontal="center"/>
    </xf>
    <xf numFmtId="0" fontId="0" fillId="0" borderId="0" xfId="0" applyAlignment="1">
      <alignment horizontal="center"/>
    </xf>
    <xf numFmtId="0" fontId="6" fillId="0" borderId="0" xfId="0" applyFont="1" applyAlignment="1">
      <alignment wrapText="1"/>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wrapText="1"/>
    </xf>
    <xf numFmtId="0" fontId="6" fillId="0" borderId="58" xfId="0" applyFont="1" applyBorder="1"/>
    <xf numFmtId="0" fontId="6" fillId="0" borderId="0" xfId="0" applyFont="1" applyAlignment="1">
      <alignment horizontal="center"/>
    </xf>
    <xf numFmtId="0" fontId="35" fillId="21" borderId="59" xfId="0" applyFont="1" applyFill="1" applyBorder="1" applyAlignment="1">
      <alignment horizontal="center"/>
    </xf>
    <xf numFmtId="0" fontId="35" fillId="21" borderId="60" xfId="0" applyFont="1" applyFill="1" applyBorder="1" applyAlignment="1">
      <alignment horizontal="center"/>
    </xf>
    <xf numFmtId="0" fontId="35" fillId="21" borderId="0" xfId="0" applyFont="1" applyFill="1" applyAlignment="1">
      <alignment horizontal="center"/>
    </xf>
    <xf numFmtId="0" fontId="35" fillId="21" borderId="63" xfId="0" applyFont="1" applyFill="1" applyBorder="1" applyAlignment="1">
      <alignment horizontal="center"/>
    </xf>
    <xf numFmtId="0" fontId="6" fillId="0" borderId="0" xfId="0" applyFont="1"/>
    <xf numFmtId="0" fontId="33" fillId="0" borderId="66" xfId="0" applyFont="1" applyBorder="1" applyAlignment="1">
      <alignment horizontal="center"/>
    </xf>
    <xf numFmtId="0" fontId="34" fillId="21" borderId="55" xfId="0" applyFont="1" applyFill="1" applyBorder="1" applyAlignment="1">
      <alignment horizontal="center"/>
    </xf>
    <xf numFmtId="0" fontId="6" fillId="0" borderId="57" xfId="0" applyFont="1" applyBorder="1" applyAlignment="1">
      <alignment horizontal="center"/>
    </xf>
    <xf numFmtId="0" fontId="6" fillId="0" borderId="65" xfId="0" applyFont="1" applyBorder="1" applyAlignment="1">
      <alignment horizontal="center"/>
    </xf>
    <xf numFmtId="0" fontId="6" fillId="7" borderId="0" xfId="0" applyFont="1" applyFill="1"/>
    <xf numFmtId="0" fontId="6" fillId="7" borderId="48" xfId="0" applyFont="1" applyFill="1" applyBorder="1"/>
    <xf numFmtId="0" fontId="6" fillId="7" borderId="0" xfId="0" applyFont="1" applyFill="1" applyAlignment="1">
      <alignment wrapText="1"/>
    </xf>
    <xf numFmtId="0" fontId="36" fillId="0" borderId="67" xfId="0" applyFont="1" applyBorder="1" applyAlignment="1">
      <alignment horizontal="center" vertical="top" wrapText="1"/>
    </xf>
    <xf numFmtId="0" fontId="36" fillId="0" borderId="68" xfId="0" applyFont="1" applyBorder="1" applyAlignment="1">
      <alignment horizontal="center" vertical="top" wrapText="1"/>
    </xf>
    <xf numFmtId="0" fontId="36" fillId="0" borderId="69" xfId="0" applyFont="1" applyBorder="1" applyAlignment="1">
      <alignment horizontal="center" vertical="top" wrapText="1"/>
    </xf>
    <xf numFmtId="0" fontId="6" fillId="0" borderId="47" xfId="0" applyFont="1" applyBorder="1"/>
    <xf numFmtId="0" fontId="35" fillId="21" borderId="48" xfId="0" applyFont="1" applyFill="1" applyBorder="1" applyAlignment="1">
      <alignment horizontal="center"/>
    </xf>
    <xf numFmtId="0" fontId="33" fillId="0" borderId="54" xfId="0" applyFont="1" applyBorder="1" applyAlignment="1">
      <alignment horizontal="center"/>
    </xf>
    <xf numFmtId="0" fontId="6" fillId="0" borderId="47" xfId="0" applyFont="1" applyBorder="1" applyAlignment="1">
      <alignment horizontal="left" vertical="center"/>
    </xf>
    <xf numFmtId="0" fontId="6" fillId="0" borderId="49" xfId="0" applyFont="1" applyBorder="1"/>
    <xf numFmtId="9" fontId="6" fillId="0" borderId="0" xfId="5" applyFont="1"/>
    <xf numFmtId="0" fontId="6" fillId="0" borderId="61" xfId="0" applyFont="1" applyBorder="1" applyAlignment="1">
      <alignment horizontal="left" vertical="center"/>
    </xf>
    <xf numFmtId="0" fontId="6" fillId="0" borderId="62" xfId="0" applyFont="1" applyBorder="1"/>
    <xf numFmtId="0" fontId="6" fillId="0" borderId="64" xfId="0" applyFont="1" applyBorder="1" applyAlignment="1">
      <alignment horizontal="left" vertical="center" wrapText="1"/>
    </xf>
    <xf numFmtId="0" fontId="6" fillId="0" borderId="65" xfId="0" applyFont="1" applyBorder="1"/>
    <xf numFmtId="0" fontId="2" fillId="0" borderId="54" xfId="0" applyFont="1" applyBorder="1"/>
    <xf numFmtId="0" fontId="33" fillId="0" borderId="56" xfId="0" applyFont="1" applyBorder="1"/>
    <xf numFmtId="9" fontId="6" fillId="0" borderId="66" xfId="5" applyFont="1" applyBorder="1"/>
    <xf numFmtId="0" fontId="33" fillId="0" borderId="55" xfId="0" applyFont="1" applyBorder="1" applyAlignment="1">
      <alignment horizontal="center"/>
    </xf>
    <xf numFmtId="0" fontId="33" fillId="0" borderId="64" xfId="0" applyFont="1" applyBorder="1" applyAlignment="1">
      <alignment horizontal="center"/>
    </xf>
    <xf numFmtId="0" fontId="33" fillId="0" borderId="57" xfId="0" applyFont="1" applyBorder="1" applyAlignment="1">
      <alignment horizontal="center"/>
    </xf>
    <xf numFmtId="0" fontId="33" fillId="0" borderId="65" xfId="0" applyFont="1" applyBorder="1" applyAlignment="1">
      <alignment horizontal="center"/>
    </xf>
    <xf numFmtId="0" fontId="35" fillId="21" borderId="70" xfId="0" applyFont="1" applyFill="1" applyBorder="1" applyAlignment="1">
      <alignment horizontal="center"/>
    </xf>
    <xf numFmtId="0" fontId="35" fillId="21" borderId="71" xfId="0" applyFont="1" applyFill="1" applyBorder="1" applyAlignment="1">
      <alignment horizontal="center"/>
    </xf>
    <xf numFmtId="0" fontId="35" fillId="21" borderId="72" xfId="0" applyFont="1" applyFill="1" applyBorder="1" applyAlignment="1">
      <alignment horizontal="center"/>
    </xf>
    <xf numFmtId="0" fontId="35" fillId="21" borderId="73" xfId="0" applyFont="1" applyFill="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3" xfId="0" applyFont="1" applyBorder="1" applyAlignment="1">
      <alignment horizont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6" fillId="0" borderId="86" xfId="0" applyFont="1" applyBorder="1" applyAlignment="1">
      <alignment horizontal="center" vertical="top" wrapText="1"/>
    </xf>
    <xf numFmtId="0" fontId="36" fillId="0" borderId="87" xfId="0" applyFont="1" applyBorder="1" applyAlignment="1">
      <alignment horizontal="center" vertical="top" wrapText="1"/>
    </xf>
    <xf numFmtId="0" fontId="36" fillId="0" borderId="88" xfId="0" applyFont="1" applyBorder="1" applyAlignment="1">
      <alignment horizontal="center" vertical="top" wrapText="1"/>
    </xf>
    <xf numFmtId="0" fontId="36" fillId="0" borderId="89" xfId="0" applyFont="1" applyBorder="1" applyAlignment="1">
      <alignment horizontal="center" vertical="top" wrapText="1"/>
    </xf>
    <xf numFmtId="0" fontId="6" fillId="0" borderId="84" xfId="0" applyFont="1" applyBorder="1" applyAlignment="1">
      <alignment horizontal="center"/>
    </xf>
    <xf numFmtId="0" fontId="6" fillId="0" borderId="90" xfId="0" applyFont="1" applyBorder="1" applyAlignment="1">
      <alignment horizontal="center"/>
    </xf>
    <xf numFmtId="0" fontId="6" fillId="0" borderId="85" xfId="0" applyFont="1" applyBorder="1" applyAlignment="1">
      <alignment horizontal="center"/>
    </xf>
    <xf numFmtId="0" fontId="33" fillId="5" borderId="47" xfId="0" applyFont="1" applyFill="1" applyBorder="1" applyAlignment="1" applyProtection="1">
      <alignment horizontal="center" vertical="center" wrapText="1"/>
      <protection hidden="1"/>
    </xf>
    <xf numFmtId="0" fontId="33" fillId="4" borderId="48" xfId="0" applyFont="1" applyFill="1" applyBorder="1" applyAlignment="1" applyProtection="1">
      <alignment horizontal="center" vertical="center" wrapText="1"/>
      <protection hidden="1"/>
    </xf>
    <xf numFmtId="0" fontId="33" fillId="2" borderId="49" xfId="0" applyFont="1" applyFill="1" applyBorder="1" applyAlignment="1" applyProtection="1">
      <alignment horizontal="center" vertical="center" wrapText="1"/>
      <protection hidden="1"/>
    </xf>
    <xf numFmtId="164" fontId="6" fillId="0" borderId="52" xfId="5" applyNumberFormat="1" applyFont="1" applyBorder="1"/>
    <xf numFmtId="164" fontId="6" fillId="0" borderId="58" xfId="5" applyNumberFormat="1" applyFont="1" applyBorder="1"/>
    <xf numFmtId="164" fontId="6" fillId="0" borderId="53" xfId="5" applyNumberFormat="1" applyFont="1" applyBorder="1"/>
    <xf numFmtId="0" fontId="0" fillId="0" borderId="20" xfId="0" applyBorder="1" applyAlignment="1" applyProtection="1">
      <alignment vertical="center" wrapText="1"/>
      <protection hidden="1"/>
    </xf>
    <xf numFmtId="0" fontId="18" fillId="0" borderId="20" xfId="0" applyFont="1" applyBorder="1" applyAlignment="1" applyProtection="1">
      <alignment vertical="center" wrapText="1"/>
      <protection hidden="1"/>
    </xf>
    <xf numFmtId="0" fontId="18" fillId="0" borderId="20" xfId="0" applyFont="1" applyBorder="1" applyAlignment="1" applyProtection="1">
      <alignment vertical="center"/>
      <protection hidden="1"/>
    </xf>
    <xf numFmtId="0" fontId="37" fillId="0" borderId="23" xfId="0" applyFont="1" applyBorder="1" applyAlignment="1" applyProtection="1">
      <alignment horizontal="center" vertical="center" wrapText="1"/>
      <protection hidden="1"/>
    </xf>
    <xf numFmtId="0" fontId="18" fillId="0" borderId="91" xfId="0" applyFont="1" applyBorder="1" applyAlignment="1" applyProtection="1">
      <alignment vertical="center"/>
      <protection hidden="1"/>
    </xf>
    <xf numFmtId="0" fontId="18" fillId="0" borderId="91" xfId="0" applyFont="1" applyBorder="1" applyAlignment="1" applyProtection="1">
      <alignment vertical="center" wrapText="1"/>
      <protection hidden="1"/>
    </xf>
    <xf numFmtId="0" fontId="0" fillId="0" borderId="8"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2" fillId="0" borderId="26" xfId="0" applyFont="1" applyBorder="1" applyAlignment="1">
      <alignment horizontal="center" vertical="center"/>
    </xf>
    <xf numFmtId="0" fontId="33" fillId="0" borderId="27" xfId="0" applyFont="1" applyBorder="1" applyAlignment="1">
      <alignment horizontal="center" wrapText="1"/>
    </xf>
    <xf numFmtId="0" fontId="33" fillId="0" borderId="40" xfId="0" applyFont="1" applyBorder="1"/>
    <xf numFmtId="0" fontId="33" fillId="0" borderId="51" xfId="0" applyFont="1" applyBorder="1" applyAlignment="1">
      <alignment horizontal="center"/>
    </xf>
    <xf numFmtId="0" fontId="33" fillId="0" borderId="93" xfId="0" applyFont="1" applyBorder="1" applyAlignment="1">
      <alignment horizontal="center"/>
    </xf>
    <xf numFmtId="0" fontId="33" fillId="0" borderId="92" xfId="0" applyFont="1" applyBorder="1" applyAlignment="1">
      <alignment horizontal="center" vertical="center" wrapText="1"/>
    </xf>
    <xf numFmtId="0" fontId="0" fillId="17" borderId="0" xfId="0" applyFill="1" applyProtection="1">
      <protection hidden="1"/>
    </xf>
    <xf numFmtId="0" fontId="0" fillId="0" borderId="0" xfId="0" applyProtection="1">
      <protection hidden="1"/>
    </xf>
    <xf numFmtId="0" fontId="0" fillId="0" borderId="0" xfId="0" applyAlignment="1" applyProtection="1">
      <alignment horizontal="center" vertical="center"/>
      <protection hidden="1"/>
    </xf>
    <xf numFmtId="0" fontId="0" fillId="17" borderId="8" xfId="0"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2" fillId="0" borderId="91" xfId="0" applyFont="1" applyBorder="1" applyAlignment="1" applyProtection="1">
      <alignment horizontal="center" vertical="center" wrapText="1"/>
      <protection hidden="1"/>
    </xf>
    <xf numFmtId="0" fontId="0" fillId="17" borderId="11" xfId="0" applyFill="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17" borderId="8" xfId="0" applyFill="1" applyBorder="1" applyAlignment="1" applyProtection="1">
      <alignment horizontal="center" vertical="center"/>
      <protection hidden="1"/>
    </xf>
    <xf numFmtId="0" fontId="0" fillId="8" borderId="0" xfId="0" applyFill="1" applyAlignment="1" applyProtection="1">
      <alignment vertical="center"/>
      <protection locked="0"/>
    </xf>
    <xf numFmtId="0" fontId="0" fillId="10" borderId="16" xfId="0" applyFill="1" applyBorder="1" applyAlignment="1" applyProtection="1">
      <alignment horizontal="center" vertical="center"/>
      <protection hidden="1"/>
    </xf>
    <xf numFmtId="0" fontId="0" fillId="10" borderId="17" xfId="0" applyFill="1" applyBorder="1" applyAlignment="1" applyProtection="1">
      <alignment vertical="center"/>
      <protection locked="0"/>
    </xf>
    <xf numFmtId="0" fontId="18" fillId="10" borderId="17" xfId="0" applyFont="1" applyFill="1" applyBorder="1" applyAlignment="1" applyProtection="1">
      <alignment vertical="center" wrapText="1"/>
      <protection locked="0"/>
    </xf>
    <xf numFmtId="0" fontId="0" fillId="10" borderId="17" xfId="0" applyFill="1" applyBorder="1" applyAlignment="1" applyProtection="1">
      <alignment vertical="center" wrapText="1"/>
      <protection locked="0"/>
    </xf>
    <xf numFmtId="0" fontId="0" fillId="0" borderId="17" xfId="0" applyBorder="1" applyAlignment="1" applyProtection="1">
      <alignment vertical="center"/>
      <protection hidden="1"/>
    </xf>
    <xf numFmtId="0" fontId="0" fillId="0" borderId="17" xfId="0" applyBorder="1" applyAlignment="1" applyProtection="1">
      <alignment horizontal="center" vertical="center"/>
      <protection hidden="1"/>
    </xf>
    <xf numFmtId="0" fontId="0" fillId="10" borderId="17" xfId="0" applyFill="1" applyBorder="1" applyAlignment="1" applyProtection="1">
      <alignment vertical="center"/>
      <protection hidden="1"/>
    </xf>
    <xf numFmtId="0" fontId="0" fillId="8" borderId="0" xfId="0" applyFill="1" applyAlignment="1" applyProtection="1">
      <alignment vertical="center"/>
      <protection hidden="1"/>
    </xf>
    <xf numFmtId="0" fontId="0" fillId="17" borderId="102" xfId="0" applyFill="1" applyBorder="1" applyAlignment="1" applyProtection="1">
      <alignment horizontal="center" vertical="center"/>
      <protection hidden="1"/>
    </xf>
    <xf numFmtId="0" fontId="0" fillId="10" borderId="19" xfId="0" applyFill="1" applyBorder="1" applyAlignment="1" applyProtection="1">
      <alignment horizontal="center" vertical="center"/>
      <protection hidden="1"/>
    </xf>
    <xf numFmtId="0" fontId="0" fillId="10" borderId="20" xfId="0" applyFill="1" applyBorder="1" applyAlignment="1" applyProtection="1">
      <alignment vertical="center"/>
      <protection locked="0"/>
    </xf>
    <xf numFmtId="0" fontId="18" fillId="10" borderId="20" xfId="0" applyFont="1" applyFill="1" applyBorder="1" applyAlignment="1" applyProtection="1">
      <alignment vertical="center" wrapText="1"/>
      <protection locked="0"/>
    </xf>
    <xf numFmtId="0" fontId="0" fillId="0" borderId="20" xfId="0" applyBorder="1" applyAlignment="1" applyProtection="1">
      <alignment vertical="center"/>
      <protection hidden="1"/>
    </xf>
    <xf numFmtId="0" fontId="0" fillId="0" borderId="20" xfId="0" applyBorder="1" applyAlignment="1" applyProtection="1">
      <alignment horizontal="center" vertical="center"/>
      <protection hidden="1"/>
    </xf>
    <xf numFmtId="0" fontId="0" fillId="10" borderId="20" xfId="0" applyFill="1" applyBorder="1" applyAlignment="1" applyProtection="1">
      <alignment vertical="center"/>
      <protection hidden="1"/>
    </xf>
    <xf numFmtId="0" fontId="0" fillId="10" borderId="20" xfId="0" applyFill="1" applyBorder="1" applyAlignment="1" applyProtection="1">
      <alignment vertical="center" wrapText="1"/>
      <protection locked="0"/>
    </xf>
    <xf numFmtId="0" fontId="0" fillId="17" borderId="0" xfId="0" applyFill="1" applyAlignment="1" applyProtection="1">
      <alignment horizontal="center" vertical="center"/>
      <protection hidden="1"/>
    </xf>
    <xf numFmtId="0" fontId="2" fillId="0" borderId="34" xfId="0" applyFont="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41" fillId="0" borderId="16"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hidden="1"/>
    </xf>
    <xf numFmtId="0" fontId="41" fillId="10" borderId="17" xfId="0" applyFont="1" applyFill="1" applyBorder="1" applyAlignment="1" applyProtection="1">
      <alignment horizontal="center" vertical="center"/>
      <protection locked="0"/>
    </xf>
    <xf numFmtId="0" fontId="41" fillId="17" borderId="17" xfId="0" applyFont="1" applyFill="1" applyBorder="1" applyAlignment="1" applyProtection="1">
      <alignment horizontal="center" vertical="center"/>
      <protection hidden="1"/>
    </xf>
    <xf numFmtId="0" fontId="41" fillId="10" borderId="17" xfId="0" applyFont="1" applyFill="1" applyBorder="1" applyAlignment="1" applyProtection="1">
      <alignment horizontal="center" vertical="center" wrapText="1"/>
      <protection locked="0"/>
    </xf>
    <xf numFmtId="9" fontId="41" fillId="0" borderId="17" xfId="5" applyFont="1" applyFill="1" applyBorder="1" applyAlignment="1" applyProtection="1">
      <alignment vertical="center"/>
      <protection hidden="1"/>
    </xf>
    <xf numFmtId="9" fontId="0" fillId="17" borderId="17" xfId="5" applyFont="1" applyFill="1" applyBorder="1" applyAlignment="1" applyProtection="1">
      <alignment vertical="center"/>
      <protection hidden="1"/>
    </xf>
    <xf numFmtId="164" fontId="0" fillId="17" borderId="17" xfId="5" applyNumberFormat="1" applyFont="1" applyFill="1" applyBorder="1" applyAlignment="1" applyProtection="1">
      <alignment vertical="center"/>
      <protection hidden="1"/>
    </xf>
    <xf numFmtId="0" fontId="41" fillId="0" borderId="19" xfId="0" applyFont="1" applyBorder="1" applyAlignment="1" applyProtection="1">
      <alignment horizontal="center" vertical="center"/>
      <protection locked="0"/>
    </xf>
    <xf numFmtId="0" fontId="41" fillId="0" borderId="105" xfId="0" applyFont="1" applyBorder="1" applyAlignment="1" applyProtection="1">
      <alignment horizontal="center" vertical="center"/>
      <protection hidden="1"/>
    </xf>
    <xf numFmtId="0" fontId="41" fillId="10" borderId="20" xfId="0" applyFont="1" applyFill="1" applyBorder="1" applyAlignment="1" applyProtection="1">
      <alignment horizontal="center" vertical="center"/>
      <protection locked="0"/>
    </xf>
    <xf numFmtId="0" fontId="41" fillId="17" borderId="20" xfId="0" applyFont="1" applyFill="1" applyBorder="1" applyAlignment="1" applyProtection="1">
      <alignment horizontal="center" vertical="center"/>
      <protection hidden="1"/>
    </xf>
    <xf numFmtId="0" fontId="41" fillId="10" borderId="20" xfId="0" applyFont="1" applyFill="1" applyBorder="1" applyAlignment="1" applyProtection="1">
      <alignment horizontal="center" vertical="center" wrapText="1"/>
      <protection locked="0"/>
    </xf>
    <xf numFmtId="9" fontId="41" fillId="0" borderId="20" xfId="5" applyFont="1" applyFill="1" applyBorder="1" applyAlignment="1" applyProtection="1">
      <alignment vertical="center"/>
      <protection hidden="1"/>
    </xf>
    <xf numFmtId="9" fontId="0" fillId="17" borderId="20" xfId="5" applyFont="1" applyFill="1" applyBorder="1" applyAlignment="1" applyProtection="1">
      <alignment vertical="center"/>
      <protection hidden="1"/>
    </xf>
    <xf numFmtId="164" fontId="0" fillId="17" borderId="20" xfId="5" applyNumberFormat="1" applyFont="1" applyFill="1" applyBorder="1" applyAlignment="1" applyProtection="1">
      <alignment vertical="center"/>
      <protection hidden="1"/>
    </xf>
    <xf numFmtId="9" fontId="41" fillId="0" borderId="20" xfId="5" applyFont="1" applyBorder="1" applyAlignment="1" applyProtection="1">
      <alignment vertical="center"/>
      <protection hidden="1"/>
    </xf>
    <xf numFmtId="9" fontId="41" fillId="0" borderId="17" xfId="5" applyFont="1" applyBorder="1" applyAlignment="1" applyProtection="1">
      <alignment vertical="center"/>
      <protection hidden="1"/>
    </xf>
    <xf numFmtId="0" fontId="0" fillId="17" borderId="11" xfId="0" applyFill="1" applyBorder="1" applyAlignment="1" applyProtection="1">
      <alignment horizontal="center" vertical="center"/>
      <protection hidden="1"/>
    </xf>
    <xf numFmtId="0" fontId="0" fillId="8" borderId="0" xfId="0" applyFill="1" applyProtection="1">
      <protection hidden="1"/>
    </xf>
    <xf numFmtId="0" fontId="0" fillId="8" borderId="0" xfId="0" applyFill="1" applyProtection="1">
      <protection locked="0"/>
    </xf>
    <xf numFmtId="0" fontId="0" fillId="10" borderId="20" xfId="0" applyFill="1" applyBorder="1" applyProtection="1">
      <protection locked="0"/>
    </xf>
    <xf numFmtId="0" fontId="18" fillId="10" borderId="20" xfId="0" applyFont="1" applyFill="1" applyBorder="1" applyAlignment="1" applyProtection="1">
      <alignment wrapText="1"/>
      <protection locked="0"/>
    </xf>
    <xf numFmtId="0" fontId="0" fillId="0" borderId="20" xfId="0" applyBorder="1" applyProtection="1">
      <protection hidden="1"/>
    </xf>
    <xf numFmtId="0" fontId="0" fillId="10" borderId="20" xfId="0" applyFill="1" applyBorder="1" applyProtection="1">
      <protection hidden="1"/>
    </xf>
    <xf numFmtId="0" fontId="0" fillId="10" borderId="22" xfId="0" applyFill="1" applyBorder="1" applyAlignment="1" applyProtection="1">
      <alignment horizontal="center"/>
      <protection hidden="1"/>
    </xf>
    <xf numFmtId="0" fontId="0" fillId="10" borderId="23" xfId="0" applyFill="1" applyBorder="1" applyProtection="1">
      <protection locked="0"/>
    </xf>
    <xf numFmtId="0" fontId="18" fillId="10" borderId="23" xfId="0" applyFont="1" applyFill="1" applyBorder="1" applyAlignment="1" applyProtection="1">
      <alignment wrapText="1"/>
      <protection locked="0"/>
    </xf>
    <xf numFmtId="0" fontId="0" fillId="0" borderId="23" xfId="0" applyBorder="1" applyProtection="1">
      <protection hidden="1"/>
    </xf>
    <xf numFmtId="0" fontId="0" fillId="0" borderId="23" xfId="0" applyBorder="1" applyAlignment="1" applyProtection="1">
      <alignment horizontal="center" vertical="center"/>
      <protection hidden="1"/>
    </xf>
    <xf numFmtId="0" fontId="0" fillId="0" borderId="23" xfId="0" applyBorder="1" applyAlignment="1" applyProtection="1">
      <alignment vertical="center" wrapText="1"/>
      <protection hidden="1"/>
    </xf>
    <xf numFmtId="0" fontId="0" fillId="10" borderId="23" xfId="0" applyFill="1" applyBorder="1" applyProtection="1">
      <protection hidden="1"/>
    </xf>
    <xf numFmtId="0" fontId="41" fillId="0" borderId="22"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hidden="1"/>
    </xf>
    <xf numFmtId="0" fontId="41" fillId="10" borderId="23" xfId="0" applyFont="1" applyFill="1" applyBorder="1" applyAlignment="1" applyProtection="1">
      <alignment horizontal="center" vertical="center"/>
      <protection locked="0"/>
    </xf>
    <xf numFmtId="0" fontId="41" fillId="17" borderId="23" xfId="0" applyFont="1" applyFill="1" applyBorder="1" applyAlignment="1" applyProtection="1">
      <alignment horizontal="center" vertical="center"/>
      <protection hidden="1"/>
    </xf>
    <xf numFmtId="9" fontId="41" fillId="0" borderId="23" xfId="5" applyFont="1" applyBorder="1" applyAlignment="1" applyProtection="1">
      <alignment vertical="center"/>
      <protection hidden="1"/>
    </xf>
    <xf numFmtId="9" fontId="0" fillId="17" borderId="23" xfId="5" applyFont="1" applyFill="1" applyBorder="1" applyAlignment="1" applyProtection="1">
      <alignment vertical="center"/>
      <protection hidden="1"/>
    </xf>
    <xf numFmtId="9" fontId="0" fillId="0" borderId="17" xfId="5" applyFont="1" applyBorder="1" applyAlignment="1" applyProtection="1">
      <alignment vertical="center"/>
      <protection hidden="1"/>
    </xf>
    <xf numFmtId="9" fontId="0" fillId="0" borderId="20" xfId="5"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21" xfId="0" applyBorder="1" applyAlignment="1" applyProtection="1">
      <alignment vertical="center"/>
      <protection hidden="1"/>
    </xf>
    <xf numFmtId="9" fontId="0" fillId="0" borderId="7" xfId="5" applyFont="1" applyBorder="1" applyAlignment="1" applyProtection="1">
      <alignment vertical="center"/>
      <protection hidden="1"/>
    </xf>
    <xf numFmtId="9" fontId="0" fillId="0" borderId="103" xfId="5" applyFont="1" applyBorder="1" applyAlignment="1" applyProtection="1">
      <alignment vertical="center"/>
      <protection hidden="1"/>
    </xf>
    <xf numFmtId="9" fontId="0" fillId="17" borderId="8" xfId="5" applyFont="1" applyFill="1" applyBorder="1" applyAlignment="1" applyProtection="1">
      <alignment vertical="center"/>
      <protection hidden="1"/>
    </xf>
    <xf numFmtId="9" fontId="0" fillId="17" borderId="102" xfId="5" applyFont="1" applyFill="1" applyBorder="1" applyAlignment="1" applyProtection="1">
      <alignment vertical="center"/>
      <protection hidden="1"/>
    </xf>
    <xf numFmtId="0" fontId="0" fillId="0" borderId="8" xfId="0" applyBorder="1" applyAlignment="1" applyProtection="1">
      <alignment vertical="center"/>
      <protection hidden="1"/>
    </xf>
    <xf numFmtId="0" fontId="0" fillId="0" borderId="102" xfId="0" applyBorder="1" applyAlignment="1" applyProtection="1">
      <alignment vertical="center"/>
      <protection hidden="1"/>
    </xf>
    <xf numFmtId="0" fontId="0" fillId="0" borderId="9" xfId="0" applyBorder="1" applyAlignment="1" applyProtection="1">
      <alignment vertical="center" wrapText="1"/>
      <protection hidden="1"/>
    </xf>
    <xf numFmtId="0" fontId="0" fillId="0" borderId="99" xfId="0" applyBorder="1" applyAlignment="1" applyProtection="1">
      <alignment vertical="center" wrapText="1"/>
      <protection hidden="1"/>
    </xf>
    <xf numFmtId="164" fontId="0" fillId="17" borderId="8" xfId="5" applyNumberFormat="1" applyFont="1" applyFill="1" applyBorder="1" applyAlignment="1" applyProtection="1">
      <alignment vertical="center"/>
      <protection hidden="1"/>
    </xf>
    <xf numFmtId="164" fontId="0" fillId="17" borderId="102" xfId="5" applyNumberFormat="1" applyFont="1" applyFill="1" applyBorder="1" applyAlignment="1" applyProtection="1">
      <alignment vertical="center"/>
      <protection hidden="1"/>
    </xf>
    <xf numFmtId="0" fontId="0" fillId="0" borderId="9" xfId="0" applyBorder="1" applyAlignment="1" applyProtection="1">
      <alignment vertical="center"/>
      <protection hidden="1"/>
    </xf>
    <xf numFmtId="0" fontId="0" fillId="0" borderId="99" xfId="0" applyBorder="1" applyAlignment="1" applyProtection="1">
      <alignment vertical="center"/>
      <protection hidden="1"/>
    </xf>
    <xf numFmtId="0" fontId="0" fillId="17" borderId="8" xfId="0" applyFill="1" applyBorder="1" applyAlignment="1" applyProtection="1">
      <alignment vertical="center"/>
      <protection hidden="1"/>
    </xf>
    <xf numFmtId="0" fontId="0" fillId="17" borderId="102" xfId="0" applyFill="1" applyBorder="1" applyAlignment="1" applyProtection="1">
      <alignment vertical="center"/>
      <protection hidden="1"/>
    </xf>
    <xf numFmtId="0" fontId="0" fillId="10" borderId="7" xfId="0" applyFill="1" applyBorder="1" applyAlignment="1" applyProtection="1">
      <alignment vertical="center"/>
      <protection locked="0"/>
    </xf>
    <xf numFmtId="0" fontId="0" fillId="10" borderId="103" xfId="0" applyFill="1" applyBorder="1" applyAlignment="1" applyProtection="1">
      <alignment vertical="center"/>
      <protection locked="0"/>
    </xf>
    <xf numFmtId="0" fontId="0" fillId="0" borderId="101" xfId="0" applyBorder="1" applyAlignment="1" applyProtection="1">
      <alignment vertical="center"/>
      <protection hidden="1"/>
    </xf>
    <xf numFmtId="0" fontId="0" fillId="0" borderId="104" xfId="0" applyBorder="1" applyAlignment="1" applyProtection="1">
      <alignment vertical="center"/>
      <protection hidden="1"/>
    </xf>
    <xf numFmtId="0" fontId="0" fillId="10" borderId="7" xfId="0" applyFill="1" applyBorder="1" applyAlignment="1" applyProtection="1">
      <alignment vertical="center" wrapText="1"/>
      <protection locked="0"/>
    </xf>
    <xf numFmtId="0" fontId="0" fillId="10" borderId="103" xfId="0" applyFill="1" applyBorder="1" applyAlignment="1" applyProtection="1">
      <alignment vertical="center" wrapText="1"/>
      <protection locked="0"/>
    </xf>
    <xf numFmtId="0" fontId="0" fillId="0" borderId="7" xfId="0" applyBorder="1" applyAlignment="1" applyProtection="1">
      <alignment vertical="center"/>
      <protection hidden="1"/>
    </xf>
    <xf numFmtId="0" fontId="0" fillId="0" borderId="103" xfId="0" applyBorder="1" applyAlignment="1" applyProtection="1">
      <alignment vertical="center"/>
      <protection hidden="1"/>
    </xf>
    <xf numFmtId="0" fontId="0" fillId="10" borderId="8" xfId="0" applyFill="1" applyBorder="1" applyAlignment="1" applyProtection="1">
      <alignment vertical="center" wrapText="1"/>
      <protection locked="0"/>
    </xf>
    <xf numFmtId="0" fontId="0" fillId="10" borderId="102" xfId="0" applyFill="1" applyBorder="1" applyAlignment="1" applyProtection="1">
      <alignment vertical="center" wrapText="1"/>
      <protection locked="0"/>
    </xf>
    <xf numFmtId="9" fontId="0" fillId="0" borderId="9" xfId="5" applyFont="1" applyBorder="1" applyAlignment="1" applyProtection="1">
      <alignment vertical="center"/>
      <protection hidden="1"/>
    </xf>
    <xf numFmtId="9" fontId="0" fillId="0" borderId="99" xfId="5" applyFont="1" applyBorder="1" applyAlignment="1" applyProtection="1">
      <alignment vertical="center"/>
      <protection hidden="1"/>
    </xf>
    <xf numFmtId="0" fontId="0" fillId="10" borderId="8" xfId="0" applyFill="1" applyBorder="1" applyAlignment="1" applyProtection="1">
      <alignment vertical="center"/>
      <protection locked="0"/>
    </xf>
    <xf numFmtId="0" fontId="0" fillId="10" borderId="102" xfId="0" applyFill="1" applyBorder="1" applyAlignment="1" applyProtection="1">
      <alignment vertical="center"/>
      <protection locked="0"/>
    </xf>
    <xf numFmtId="0" fontId="9" fillId="10" borderId="17" xfId="0" applyFont="1" applyFill="1" applyBorder="1" applyAlignment="1" applyProtection="1">
      <alignment vertical="center" wrapText="1"/>
      <protection hidden="1"/>
    </xf>
    <xf numFmtId="0" fontId="9" fillId="10" borderId="20" xfId="0" applyFont="1" applyFill="1" applyBorder="1" applyAlignment="1" applyProtection="1">
      <alignment vertical="center" wrapText="1"/>
      <protection hidden="1"/>
    </xf>
    <xf numFmtId="0" fontId="39" fillId="10" borderId="17" xfId="0" applyFont="1" applyFill="1" applyBorder="1" applyAlignment="1" applyProtection="1">
      <alignment vertical="center" wrapText="1"/>
      <protection locked="0"/>
    </xf>
    <xf numFmtId="0" fontId="39" fillId="10" borderId="20" xfId="0" applyFont="1" applyFill="1" applyBorder="1" applyAlignment="1" applyProtection="1">
      <alignment vertical="center" wrapText="1"/>
      <protection locked="0"/>
    </xf>
    <xf numFmtId="0" fontId="0" fillId="10" borderId="91" xfId="0" applyFill="1" applyBorder="1" applyAlignment="1" applyProtection="1">
      <alignment vertical="center" wrapText="1"/>
      <protection locked="0"/>
    </xf>
    <xf numFmtId="0" fontId="0" fillId="17" borderId="11" xfId="0" applyFill="1" applyBorder="1" applyAlignment="1" applyProtection="1">
      <alignment vertical="center"/>
      <protection hidden="1"/>
    </xf>
    <xf numFmtId="0" fontId="0" fillId="10" borderId="0" xfId="0" applyFill="1" applyAlignment="1" applyProtection="1">
      <alignment vertical="top" wrapText="1"/>
      <protection locked="0"/>
    </xf>
    <xf numFmtId="0" fontId="41" fillId="10" borderId="20" xfId="0" applyFont="1" applyFill="1" applyBorder="1" applyAlignment="1" applyProtection="1">
      <alignment vertical="center" wrapText="1"/>
      <protection locked="0"/>
    </xf>
    <xf numFmtId="0" fontId="41" fillId="10" borderId="20" xfId="0" applyFont="1" applyFill="1" applyBorder="1" applyAlignment="1" applyProtection="1">
      <alignment vertical="top" wrapText="1"/>
      <protection locked="0"/>
    </xf>
    <xf numFmtId="0" fontId="0" fillId="10" borderId="0" xfId="0" applyFill="1" applyAlignment="1" applyProtection="1">
      <alignment vertical="top"/>
      <protection locked="0"/>
    </xf>
    <xf numFmtId="9" fontId="0" fillId="0" borderId="23" xfId="5" applyFont="1" applyBorder="1" applyAlignment="1" applyProtection="1">
      <alignment vertical="center"/>
      <protection hidden="1"/>
    </xf>
    <xf numFmtId="0" fontId="0" fillId="0" borderId="24" xfId="0" applyBorder="1" applyAlignment="1" applyProtection="1">
      <alignment vertical="center"/>
      <protection hidden="1"/>
    </xf>
    <xf numFmtId="9" fontId="0" fillId="0" borderId="10" xfId="5" applyFont="1" applyBorder="1" applyAlignment="1" applyProtection="1">
      <alignment vertical="center"/>
      <protection hidden="1"/>
    </xf>
    <xf numFmtId="9" fontId="0" fillId="17" borderId="11" xfId="5" applyFont="1" applyFill="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wrapText="1"/>
      <protection hidden="1"/>
    </xf>
    <xf numFmtId="164" fontId="0" fillId="17" borderId="11" xfId="5" applyNumberFormat="1"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10" borderId="10" xfId="0" applyFill="1" applyBorder="1" applyAlignment="1" applyProtection="1">
      <alignment vertical="center"/>
      <protection locked="0"/>
    </xf>
    <xf numFmtId="0" fontId="0" fillId="0" borderId="106" xfId="0" applyBorder="1" applyAlignment="1" applyProtection="1">
      <alignment vertical="center"/>
      <protection hidden="1"/>
    </xf>
    <xf numFmtId="0" fontId="0" fillId="10" borderId="10" xfId="0" applyFill="1" applyBorder="1" applyAlignment="1" applyProtection="1">
      <alignment vertical="center" wrapText="1"/>
      <protection locked="0"/>
    </xf>
    <xf numFmtId="0" fontId="0" fillId="0" borderId="10" xfId="0" applyBorder="1" applyAlignment="1" applyProtection="1">
      <alignment vertical="center"/>
      <protection hidden="1"/>
    </xf>
    <xf numFmtId="0" fontId="0" fillId="10" borderId="11" xfId="0" applyFill="1" applyBorder="1" applyAlignment="1" applyProtection="1">
      <alignment vertical="center" wrapText="1"/>
      <protection locked="0"/>
    </xf>
    <xf numFmtId="0" fontId="0" fillId="10" borderId="23" xfId="0" applyFill="1" applyBorder="1" applyAlignment="1" applyProtection="1">
      <alignment vertical="center" wrapText="1"/>
      <protection locked="0"/>
    </xf>
    <xf numFmtId="9" fontId="0" fillId="0" borderId="12" xfId="5" applyFont="1" applyBorder="1" applyAlignment="1" applyProtection="1">
      <alignment vertical="center"/>
      <protection hidden="1"/>
    </xf>
    <xf numFmtId="0" fontId="0" fillId="10" borderId="11" xfId="0" applyFill="1" applyBorder="1" applyAlignment="1" applyProtection="1">
      <alignment vertical="center"/>
      <protection locked="0"/>
    </xf>
    <xf numFmtId="0" fontId="9" fillId="10" borderId="23" xfId="0" applyFont="1" applyFill="1" applyBorder="1" applyAlignment="1" applyProtection="1">
      <alignment vertical="center" wrapText="1"/>
      <protection hidden="1"/>
    </xf>
    <xf numFmtId="0" fontId="39" fillId="10" borderId="23" xfId="0" applyFont="1" applyFill="1" applyBorder="1" applyAlignment="1" applyProtection="1">
      <alignment vertical="center" wrapText="1"/>
      <protection locked="0"/>
    </xf>
    <xf numFmtId="0" fontId="41" fillId="10" borderId="17" xfId="0" applyFont="1" applyFill="1" applyBorder="1" applyAlignment="1" applyProtection="1">
      <alignment horizontal="left" vertical="top" wrapText="1"/>
      <protection locked="0"/>
    </xf>
    <xf numFmtId="0" fontId="41" fillId="10" borderId="20" xfId="0" applyFont="1" applyFill="1" applyBorder="1" applyAlignment="1" applyProtection="1">
      <alignment horizontal="left" vertical="top" wrapText="1"/>
      <protection locked="0"/>
    </xf>
    <xf numFmtId="0" fontId="6" fillId="0" borderId="112" xfId="0" applyFont="1" applyBorder="1"/>
    <xf numFmtId="0" fontId="6" fillId="0" borderId="113" xfId="0" applyFont="1" applyBorder="1"/>
    <xf numFmtId="0" fontId="35" fillId="21" borderId="80" xfId="0" applyFont="1" applyFill="1" applyBorder="1" applyAlignment="1">
      <alignment horizontal="center"/>
    </xf>
    <xf numFmtId="0" fontId="7" fillId="0" borderId="0" xfId="0" applyFont="1" applyAlignment="1">
      <alignment horizontal="center"/>
    </xf>
    <xf numFmtId="0" fontId="42" fillId="0" borderId="0" xfId="0" applyFont="1" applyAlignment="1">
      <alignment horizontal="center"/>
    </xf>
    <xf numFmtId="0" fontId="7" fillId="7" borderId="0" xfId="0" applyFont="1" applyFill="1" applyAlignment="1">
      <alignment horizontal="center"/>
    </xf>
    <xf numFmtId="0" fontId="33" fillId="5" borderId="84" xfId="0" applyFont="1" applyFill="1" applyBorder="1" applyAlignment="1" applyProtection="1">
      <alignment horizontal="center" vertical="center" wrapText="1"/>
      <protection hidden="1"/>
    </xf>
    <xf numFmtId="0" fontId="33" fillId="4" borderId="90" xfId="0" applyFont="1" applyFill="1" applyBorder="1" applyAlignment="1" applyProtection="1">
      <alignment horizontal="center" vertical="center" wrapText="1"/>
      <protection hidden="1"/>
    </xf>
    <xf numFmtId="0" fontId="33" fillId="17" borderId="90" xfId="0" applyFont="1" applyFill="1" applyBorder="1" applyAlignment="1" applyProtection="1">
      <alignment horizontal="center" vertical="center" wrapText="1"/>
      <protection hidden="1"/>
    </xf>
    <xf numFmtId="0" fontId="33" fillId="2" borderId="85" xfId="0" applyFont="1" applyFill="1" applyBorder="1" applyAlignment="1" applyProtection="1">
      <alignment horizontal="center" vertical="center" wrapText="1"/>
      <protection hidden="1"/>
    </xf>
    <xf numFmtId="0" fontId="33" fillId="0" borderId="82" xfId="0" applyFont="1" applyBorder="1" applyAlignment="1">
      <alignment horizontal="center"/>
    </xf>
    <xf numFmtId="0" fontId="33" fillId="0" borderId="114" xfId="0" applyFont="1" applyBorder="1" applyAlignment="1">
      <alignment horizontal="center"/>
    </xf>
    <xf numFmtId="0" fontId="33" fillId="0" borderId="83" xfId="0" applyFont="1" applyBorder="1" applyAlignment="1">
      <alignment horizont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5" xfId="0" applyFont="1" applyBorder="1"/>
    <xf numFmtId="0" fontId="6" fillId="0" borderId="116" xfId="0" applyFont="1" applyBorder="1"/>
    <xf numFmtId="0" fontId="6" fillId="0" borderId="116" xfId="0" applyFont="1" applyBorder="1" applyAlignment="1">
      <alignment wrapText="1"/>
    </xf>
    <xf numFmtId="0" fontId="6" fillId="0" borderId="117" xfId="0" applyFont="1" applyBorder="1"/>
    <xf numFmtId="0" fontId="43" fillId="0" borderId="0" xfId="0" applyFont="1"/>
    <xf numFmtId="0" fontId="0" fillId="10" borderId="118" xfId="0" applyFill="1" applyBorder="1" applyAlignment="1" applyProtection="1">
      <alignment vertical="center" wrapText="1"/>
      <protection locked="0"/>
    </xf>
    <xf numFmtId="0" fontId="18" fillId="10" borderId="8" xfId="0" applyFont="1" applyFill="1" applyBorder="1" applyAlignment="1" applyProtection="1">
      <alignment vertical="center" wrapText="1"/>
      <protection locked="0"/>
    </xf>
    <xf numFmtId="0" fontId="18" fillId="10" borderId="118" xfId="0" applyFont="1" applyFill="1" applyBorder="1" applyAlignment="1" applyProtection="1">
      <alignment vertical="center" wrapText="1"/>
      <protection locked="0"/>
    </xf>
    <xf numFmtId="0" fontId="0" fillId="10" borderId="119" xfId="0" applyFill="1" applyBorder="1" applyAlignment="1" applyProtection="1">
      <alignment vertical="center" wrapText="1"/>
      <protection locked="0"/>
    </xf>
    <xf numFmtId="0" fontId="0" fillId="0" borderId="9" xfId="0"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10" borderId="8" xfId="0" applyFill="1" applyBorder="1" applyAlignment="1" applyProtection="1">
      <alignment horizontal="center" vertical="center"/>
      <protection locked="0"/>
    </xf>
    <xf numFmtId="0" fontId="9" fillId="10" borderId="17" xfId="0" applyFont="1" applyFill="1" applyBorder="1" applyAlignment="1" applyProtection="1">
      <alignment horizontal="center" vertical="center" wrapText="1"/>
      <protection hidden="1"/>
    </xf>
    <xf numFmtId="0" fontId="39" fillId="10" borderId="17" xfId="0"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98" xfId="0" applyBorder="1" applyAlignment="1" applyProtection="1">
      <alignment horizontal="center" vertical="center" wrapText="1"/>
      <protection hidden="1"/>
    </xf>
    <xf numFmtId="0" fontId="0" fillId="10" borderId="7"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7" xfId="0" applyFill="1" applyBorder="1" applyAlignment="1" applyProtection="1">
      <alignment horizontal="center" vertical="center"/>
      <protection locked="0"/>
    </xf>
    <xf numFmtId="9" fontId="0" fillId="0" borderId="9" xfId="5" applyFont="1" applyBorder="1" applyAlignment="1" applyProtection="1">
      <alignment horizontal="center" vertical="center"/>
      <protection hidden="1"/>
    </xf>
    <xf numFmtId="9" fontId="0" fillId="17" borderId="8" xfId="5" applyFont="1" applyFill="1" applyBorder="1" applyAlignment="1" applyProtection="1">
      <alignment horizontal="center" vertical="center"/>
      <protection hidden="1"/>
    </xf>
    <xf numFmtId="9" fontId="0" fillId="0" borderId="17" xfId="5"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164" fontId="0" fillId="17" borderId="8" xfId="5" applyNumberFormat="1" applyFont="1" applyFill="1" applyBorder="1" applyAlignment="1" applyProtection="1">
      <alignment horizontal="center" vertical="center"/>
      <protection hidden="1"/>
    </xf>
    <xf numFmtId="9" fontId="0" fillId="0" borderId="7" xfId="5"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0" fillId="0" borderId="20" xfId="0" applyBorder="1" applyAlignment="1" applyProtection="1">
      <alignment horizontal="left" vertical="center" wrapText="1"/>
      <protection hidden="1"/>
    </xf>
    <xf numFmtId="0" fontId="2" fillId="0" borderId="16"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0" xfId="0" applyFont="1" applyAlignment="1" applyProtection="1">
      <alignment vertical="center" wrapText="1"/>
      <protection hidden="1"/>
    </xf>
    <xf numFmtId="0" fontId="2" fillId="0" borderId="22"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3" fillId="0" borderId="23" xfId="0" applyFont="1" applyBorder="1" applyAlignment="1" applyProtection="1">
      <alignment horizontal="center" vertical="center" wrapText="1"/>
      <protection hidden="1"/>
    </xf>
    <xf numFmtId="0" fontId="33" fillId="0" borderId="23" xfId="6" applyFont="1" applyBorder="1" applyAlignment="1" applyProtection="1">
      <alignment horizontal="center" vertical="center" wrapText="1"/>
      <protection hidden="1"/>
    </xf>
    <xf numFmtId="0" fontId="45" fillId="0" borderId="0" xfId="0" applyFont="1"/>
    <xf numFmtId="0" fontId="25" fillId="0" borderId="0" xfId="3" applyAlignment="1"/>
    <xf numFmtId="0" fontId="0" fillId="0" borderId="19" xfId="0" applyBorder="1" applyAlignment="1" applyProtection="1">
      <alignment vertical="center" wrapText="1"/>
      <protection hidden="1"/>
    </xf>
    <xf numFmtId="0" fontId="0" fillId="0" borderId="22" xfId="0" applyBorder="1" applyAlignment="1" applyProtection="1">
      <alignment vertical="center" wrapText="1"/>
      <protection hidden="1"/>
    </xf>
    <xf numFmtId="0" fontId="41" fillId="10" borderId="17" xfId="0" applyFont="1" applyFill="1" applyBorder="1" applyAlignment="1" applyProtection="1">
      <alignment horizontal="left" vertical="center" wrapText="1"/>
      <protection locked="0"/>
    </xf>
    <xf numFmtId="0" fontId="41" fillId="10" borderId="20" xfId="0" applyFont="1" applyFill="1" applyBorder="1" applyAlignment="1" applyProtection="1">
      <alignment horizontal="left" vertical="center" wrapText="1"/>
      <protection locked="0"/>
    </xf>
    <xf numFmtId="0" fontId="25" fillId="0" borderId="0" xfId="7">
      <alignment wrapText="1"/>
    </xf>
    <xf numFmtId="0" fontId="25" fillId="0" borderId="0" xfId="7" applyAlignment="1">
      <alignment vertical="top"/>
    </xf>
    <xf numFmtId="0" fontId="25" fillId="0" borderId="0" xfId="7" applyAlignment="1">
      <alignment vertical="top" wrapText="1"/>
    </xf>
    <xf numFmtId="0" fontId="45" fillId="0" borderId="0" xfId="7" applyFont="1" applyAlignment="1"/>
    <xf numFmtId="0" fontId="25" fillId="0" borderId="0" xfId="7" applyAlignment="1"/>
    <xf numFmtId="0" fontId="0" fillId="8" borderId="14" xfId="0" applyFill="1" applyBorder="1" applyAlignment="1" applyProtection="1">
      <alignment horizontal="center" vertical="center" wrapText="1"/>
      <protection hidden="1"/>
    </xf>
    <xf numFmtId="0" fontId="44" fillId="5" borderId="0" xfId="0" applyFont="1" applyFill="1" applyAlignment="1" applyProtection="1">
      <alignment vertical="center" wrapText="1"/>
      <protection hidden="1"/>
    </xf>
    <xf numFmtId="0" fontId="2" fillId="4" borderId="0" xfId="0" applyFont="1" applyFill="1" applyAlignment="1" applyProtection="1">
      <alignment vertical="center" wrapText="1"/>
      <protection hidden="1"/>
    </xf>
    <xf numFmtId="0" fontId="26" fillId="4" borderId="0" xfId="0" applyFont="1" applyFill="1" applyAlignment="1" applyProtection="1">
      <alignment vertical="center" wrapText="1"/>
      <protection hidden="1"/>
    </xf>
    <xf numFmtId="0" fontId="29" fillId="0" borderId="91" xfId="0" applyFont="1" applyBorder="1" applyAlignment="1" applyProtection="1">
      <alignment vertical="center"/>
      <protection hidden="1"/>
    </xf>
    <xf numFmtId="0" fontId="29" fillId="0" borderId="91" xfId="0" applyFont="1" applyBorder="1" applyAlignment="1" applyProtection="1">
      <alignment vertical="center" wrapText="1"/>
      <protection hidden="1"/>
    </xf>
    <xf numFmtId="0" fontId="29" fillId="0" borderId="20"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0" borderId="20" xfId="0" applyFont="1" applyBorder="1" applyAlignment="1" applyProtection="1">
      <alignment vertical="center" wrapText="1"/>
      <protection hidden="1"/>
    </xf>
    <xf numFmtId="0" fontId="0" fillId="10" borderId="0" xfId="0" applyFill="1" applyAlignment="1" applyProtection="1">
      <alignment horizontal="left" vertical="center" wrapText="1"/>
      <protection hidden="1"/>
    </xf>
    <xf numFmtId="0" fontId="0" fillId="10" borderId="0" xfId="0" applyFill="1" applyAlignment="1" applyProtection="1">
      <alignment horizontal="justify" vertical="center" wrapText="1"/>
      <protection hidden="1"/>
    </xf>
    <xf numFmtId="0" fontId="0" fillId="10" borderId="0" xfId="0" applyFill="1" applyAlignment="1" applyProtection="1">
      <alignment horizontal="center" vertical="center" wrapText="1"/>
      <protection hidden="1"/>
    </xf>
    <xf numFmtId="0" fontId="26" fillId="10" borderId="0" xfId="0" applyFont="1" applyFill="1" applyAlignment="1" applyProtection="1">
      <alignment vertical="center" wrapText="1"/>
      <protection hidden="1"/>
    </xf>
    <xf numFmtId="0" fontId="28" fillId="0" borderId="0" xfId="0" applyFont="1" applyAlignment="1" applyProtection="1">
      <alignment horizontal="left" vertical="center" wrapText="1"/>
      <protection hidden="1"/>
    </xf>
    <xf numFmtId="0" fontId="1" fillId="7" borderId="0" xfId="6" applyFill="1" applyProtection="1">
      <protection hidden="1"/>
    </xf>
    <xf numFmtId="0" fontId="1" fillId="7" borderId="0" xfId="6" applyFill="1" applyAlignment="1" applyProtection="1">
      <alignment horizontal="left"/>
      <protection hidden="1"/>
    </xf>
    <xf numFmtId="0" fontId="31" fillId="7" borderId="0" xfId="0" applyFont="1" applyFill="1" applyAlignment="1" applyProtection="1">
      <alignment horizontal="center" vertical="center" wrapText="1"/>
      <protection hidden="1"/>
    </xf>
    <xf numFmtId="0" fontId="27" fillId="7" borderId="0" xfId="0" applyFont="1" applyFill="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45" fillId="7" borderId="1" xfId="6" applyFont="1" applyFill="1" applyBorder="1" applyAlignment="1" applyProtection="1">
      <alignment horizontal="center" vertical="center" wrapText="1"/>
      <protection hidden="1"/>
    </xf>
    <xf numFmtId="0" fontId="2" fillId="7" borderId="1" xfId="6" applyFont="1" applyFill="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28" fillId="0" borderId="43" xfId="0" applyFont="1" applyBorder="1" applyAlignment="1" applyProtection="1">
      <alignment vertical="center" wrapText="1"/>
      <protection hidden="1"/>
    </xf>
    <xf numFmtId="0" fontId="28" fillId="0" borderId="43" xfId="0" applyFont="1" applyBorder="1" applyAlignment="1" applyProtection="1">
      <alignment horizontal="left" vertical="center" wrapText="1"/>
      <protection hidden="1"/>
    </xf>
    <xf numFmtId="0" fontId="28" fillId="0" borderId="42" xfId="0" applyFont="1" applyBorder="1" applyAlignment="1" applyProtection="1">
      <alignment horizontal="center" vertical="center" wrapText="1"/>
      <protection hidden="1"/>
    </xf>
    <xf numFmtId="0" fontId="28" fillId="0" borderId="42" xfId="0" applyFont="1" applyBorder="1" applyAlignment="1" applyProtection="1">
      <alignment vertical="center" wrapText="1"/>
      <protection hidden="1"/>
    </xf>
    <xf numFmtId="0" fontId="28" fillId="20" borderId="42" xfId="0" applyFont="1" applyFill="1" applyBorder="1" applyAlignment="1" applyProtection="1">
      <alignment vertical="center" wrapText="1"/>
      <protection hidden="1"/>
    </xf>
    <xf numFmtId="0" fontId="28" fillId="0" borderId="44" xfId="0" applyFont="1" applyBorder="1" applyAlignment="1" applyProtection="1">
      <alignment horizontal="center" vertical="center" wrapText="1"/>
      <protection hidden="1"/>
    </xf>
    <xf numFmtId="0" fontId="30" fillId="0" borderId="1" xfId="0" applyFont="1" applyBorder="1" applyAlignment="1" applyProtection="1">
      <alignment horizontal="center" vertical="top" wrapText="1"/>
      <protection hidden="1"/>
    </xf>
    <xf numFmtId="0" fontId="28" fillId="0" borderId="1" xfId="0" applyFont="1" applyBorder="1" applyAlignment="1" applyProtection="1">
      <alignment vertical="center" wrapText="1"/>
      <protection hidden="1"/>
    </xf>
    <xf numFmtId="0" fontId="28" fillId="0" borderId="0" xfId="0" applyFont="1" applyAlignment="1" applyProtection="1">
      <alignment vertical="center" wrapText="1"/>
      <protection hidden="1"/>
    </xf>
    <xf numFmtId="0" fontId="28" fillId="0" borderId="46" xfId="0" applyFont="1" applyBorder="1" applyAlignment="1" applyProtection="1">
      <alignment vertical="center" wrapText="1"/>
      <protection hidden="1"/>
    </xf>
    <xf numFmtId="0" fontId="28" fillId="0" borderId="45" xfId="0" applyFont="1" applyBorder="1" applyAlignment="1" applyProtection="1">
      <alignment vertical="center" wrapText="1"/>
      <protection hidden="1"/>
    </xf>
    <xf numFmtId="0" fontId="28" fillId="0" borderId="0" xfId="0" applyFont="1" applyAlignment="1" applyProtection="1">
      <alignment horizontal="center" vertical="center" wrapText="1"/>
      <protection hidden="1"/>
    </xf>
    <xf numFmtId="0" fontId="33" fillId="0" borderId="24" xfId="0" applyFont="1" applyBorder="1" applyAlignment="1" applyProtection="1">
      <alignment horizontal="center" vertical="center" wrapText="1"/>
      <protection hidden="1"/>
    </xf>
    <xf numFmtId="0" fontId="18" fillId="0" borderId="94" xfId="0" applyFont="1" applyBorder="1" applyAlignment="1" applyProtection="1">
      <alignment vertical="center"/>
      <protection hidden="1"/>
    </xf>
    <xf numFmtId="0" fontId="29" fillId="0" borderId="123" xfId="0" applyFont="1" applyBorder="1" applyAlignment="1" applyProtection="1">
      <alignment vertical="center" wrapText="1"/>
      <protection hidden="1"/>
    </xf>
    <xf numFmtId="0" fontId="18" fillId="0" borderId="19"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0" fillId="0" borderId="23" xfId="0" applyBorder="1" applyAlignment="1" applyProtection="1">
      <alignment horizontal="left" vertical="center" wrapText="1"/>
      <protection hidden="1"/>
    </xf>
    <xf numFmtId="0" fontId="11" fillId="0" borderId="23" xfId="0" applyFont="1" applyBorder="1" applyAlignment="1" applyProtection="1">
      <alignment vertical="center" wrapText="1"/>
      <protection hidden="1"/>
    </xf>
    <xf numFmtId="0" fontId="29" fillId="0" borderId="11" xfId="0" applyFont="1" applyBorder="1" applyAlignment="1" applyProtection="1">
      <alignment vertical="center" wrapText="1"/>
      <protection hidden="1"/>
    </xf>
    <xf numFmtId="0" fontId="29" fillId="0" borderId="12" xfId="0" applyFont="1" applyBorder="1" applyAlignment="1" applyProtection="1">
      <alignment vertical="center" wrapText="1"/>
      <protection hidden="1"/>
    </xf>
    <xf numFmtId="0" fontId="28" fillId="0" borderId="44" xfId="0" applyFont="1" applyBorder="1" applyAlignment="1" applyProtection="1">
      <alignment vertical="center" wrapText="1"/>
      <protection hidden="1"/>
    </xf>
    <xf numFmtId="0" fontId="0" fillId="0" borderId="4" xfId="0" applyBorder="1" applyAlignment="1">
      <alignment horizontal="center"/>
    </xf>
    <xf numFmtId="0" fontId="0" fillId="0" borderId="5"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3" borderId="2" xfId="0" applyFill="1" applyBorder="1" applyAlignment="1">
      <alignment horizontal="center"/>
    </xf>
    <xf numFmtId="0" fontId="0" fillId="3" borderId="0" xfId="0" applyFill="1" applyAlignment="1">
      <alignment horizontal="center"/>
    </xf>
    <xf numFmtId="0" fontId="0" fillId="6" borderId="1" xfId="0" applyFill="1" applyBorder="1" applyAlignment="1">
      <alignment horizontal="center"/>
    </xf>
    <xf numFmtId="0" fontId="0" fillId="11" borderId="0" xfId="0" applyFill="1" applyAlignment="1">
      <alignment horizontal="center" wrapText="1"/>
    </xf>
    <xf numFmtId="0" fontId="0" fillId="0" borderId="102"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0" fontId="0" fillId="0" borderId="126" xfId="0" applyBorder="1" applyAlignment="1" applyProtection="1">
      <alignment horizontal="center" vertical="center" wrapText="1"/>
      <protection hidden="1"/>
    </xf>
    <xf numFmtId="0" fontId="0" fillId="0" borderId="93" xfId="0"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 fillId="9" borderId="124" xfId="0" applyFont="1" applyFill="1" applyBorder="1" applyAlignment="1" applyProtection="1">
      <alignment horizontal="center" vertical="center" wrapText="1"/>
      <protection hidden="1"/>
    </xf>
    <xf numFmtId="0" fontId="2" fillId="9" borderId="125"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9" fillId="9" borderId="15" xfId="0" applyFont="1" applyFill="1"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0" fillId="12" borderId="13" xfId="0" applyFont="1" applyFill="1" applyBorder="1" applyAlignment="1" applyProtection="1">
      <alignment horizontal="center" vertical="center" wrapText="1"/>
      <protection hidden="1"/>
    </xf>
    <xf numFmtId="0" fontId="10" fillId="12" borderId="14" xfId="0" applyFont="1" applyFill="1" applyBorder="1" applyAlignment="1" applyProtection="1">
      <alignment horizontal="center" vertical="center" wrapText="1"/>
      <protection hidden="1"/>
    </xf>
    <xf numFmtId="0" fontId="10" fillId="12" borderId="15" xfId="0" applyFont="1" applyFill="1" applyBorder="1" applyAlignment="1" applyProtection="1">
      <alignment horizontal="center" vertical="center" wrapText="1"/>
      <protection hidden="1"/>
    </xf>
    <xf numFmtId="0" fontId="9" fillId="13" borderId="13" xfId="0" applyFont="1" applyFill="1" applyBorder="1" applyAlignment="1" applyProtection="1">
      <alignment horizontal="center" vertical="center" wrapText="1"/>
      <protection hidden="1"/>
    </xf>
    <xf numFmtId="0" fontId="9" fillId="13" borderId="14" xfId="0" applyFont="1" applyFill="1" applyBorder="1" applyAlignment="1" applyProtection="1">
      <alignment horizontal="center" vertical="center" wrapText="1"/>
      <protection hidden="1"/>
    </xf>
    <xf numFmtId="0" fontId="2" fillId="9" borderId="14" xfId="0" applyFont="1" applyFill="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0" fontId="15" fillId="0" borderId="39" xfId="0" applyFont="1" applyBorder="1" applyAlignment="1" applyProtection="1">
      <alignment horizontal="center" vertical="center" wrapText="1"/>
      <protection hidden="1"/>
    </xf>
    <xf numFmtId="0" fontId="15" fillId="0" borderId="37" xfId="0" applyFont="1" applyBorder="1" applyAlignment="1" applyProtection="1">
      <alignment horizontal="center" vertical="center" wrapText="1"/>
      <protection hidden="1"/>
    </xf>
    <xf numFmtId="0" fontId="15" fillId="0" borderId="38"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41"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28"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120" xfId="0" applyFont="1" applyBorder="1" applyAlignment="1" applyProtection="1">
      <alignment horizontal="center" vertical="center" wrapText="1"/>
      <protection hidden="1"/>
    </xf>
    <xf numFmtId="0" fontId="2" fillId="22" borderId="121" xfId="6" applyFont="1" applyFill="1" applyBorder="1" applyAlignment="1" applyProtection="1">
      <alignment horizontal="center" vertical="center" wrapText="1"/>
      <protection hidden="1"/>
    </xf>
    <xf numFmtId="0" fontId="2" fillId="22" borderId="28" xfId="6" applyFont="1" applyFill="1" applyBorder="1" applyAlignment="1" applyProtection="1">
      <alignment horizontal="center" vertical="center" wrapText="1"/>
      <protection hidden="1"/>
    </xf>
    <xf numFmtId="0" fontId="2" fillId="22" borderId="120" xfId="6" applyFont="1" applyFill="1" applyBorder="1" applyAlignment="1" applyProtection="1">
      <alignment horizontal="center" vertical="center" wrapText="1"/>
      <protection hidden="1"/>
    </xf>
    <xf numFmtId="0" fontId="31" fillId="7" borderId="0" xfId="0" applyFont="1" applyFill="1" applyAlignment="1" applyProtection="1">
      <alignment horizontal="center" vertical="center" wrapText="1"/>
      <protection hidden="1"/>
    </xf>
    <xf numFmtId="0" fontId="46" fillId="7" borderId="0" xfId="6" applyFont="1" applyFill="1" applyAlignment="1" applyProtection="1">
      <alignment horizontal="center" vertical="center" wrapText="1"/>
      <protection hidden="1"/>
    </xf>
    <xf numFmtId="0" fontId="31" fillId="7" borderId="33" xfId="0" applyFont="1" applyFill="1" applyBorder="1" applyAlignment="1" applyProtection="1">
      <alignment horizontal="center" vertical="center" wrapText="1"/>
      <protection hidden="1"/>
    </xf>
    <xf numFmtId="0" fontId="31" fillId="7" borderId="122" xfId="0" applyFont="1" applyFill="1" applyBorder="1" applyAlignment="1" applyProtection="1">
      <alignment horizontal="center" vertical="center" wrapText="1"/>
      <protection hidden="1"/>
    </xf>
    <xf numFmtId="9" fontId="0" fillId="0" borderId="7" xfId="5" applyFont="1" applyBorder="1" applyAlignment="1" applyProtection="1">
      <alignment horizontal="center" vertical="center"/>
      <protection hidden="1"/>
    </xf>
    <xf numFmtId="9" fontId="0" fillId="0" borderId="103" xfId="5" applyFont="1" applyBorder="1" applyAlignment="1" applyProtection="1">
      <alignment horizontal="center" vertical="center"/>
      <protection hidden="1"/>
    </xf>
    <xf numFmtId="9" fontId="0" fillId="17" borderId="8" xfId="5" applyFont="1" applyFill="1" applyBorder="1" applyAlignment="1" applyProtection="1">
      <alignment horizontal="center" vertical="center"/>
      <protection hidden="1"/>
    </xf>
    <xf numFmtId="9" fontId="0" fillId="17" borderId="102" xfId="5" applyFont="1" applyFill="1" applyBorder="1" applyAlignment="1" applyProtection="1">
      <alignment horizontal="center" vertical="center"/>
      <protection hidden="1"/>
    </xf>
    <xf numFmtId="0" fontId="0" fillId="4" borderId="8" xfId="0" applyFill="1" applyBorder="1" applyAlignment="1" applyProtection="1">
      <alignment horizontal="center" vertical="center"/>
      <protection hidden="1"/>
    </xf>
    <xf numFmtId="0" fontId="0" fillId="4" borderId="102" xfId="0" applyFill="1" applyBorder="1" applyAlignment="1" applyProtection="1">
      <alignment horizontal="center" vertical="center"/>
      <protection hidden="1"/>
    </xf>
    <xf numFmtId="0" fontId="0" fillId="10" borderId="7" xfId="0" applyFill="1" applyBorder="1" applyAlignment="1" applyProtection="1">
      <alignment horizontal="center" vertical="center"/>
      <protection locked="0"/>
    </xf>
    <xf numFmtId="0" fontId="0" fillId="10" borderId="103"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0" borderId="101" xfId="0" applyBorder="1" applyAlignment="1" applyProtection="1">
      <alignment horizontal="center" vertical="center"/>
      <protection hidden="1"/>
    </xf>
    <xf numFmtId="0" fontId="0" fillId="0" borderId="104" xfId="0" applyBorder="1" applyAlignment="1" applyProtection="1">
      <alignment horizontal="center" vertical="center"/>
      <protection hidden="1"/>
    </xf>
    <xf numFmtId="0" fontId="0" fillId="0" borderId="106" xfId="0" applyBorder="1" applyAlignment="1" applyProtection="1">
      <alignment horizontal="center" vertical="center"/>
      <protection hidden="1"/>
    </xf>
    <xf numFmtId="0" fontId="0" fillId="10" borderId="7" xfId="0" applyFill="1" applyBorder="1" applyAlignment="1" applyProtection="1">
      <alignment horizontal="center" vertical="center" wrapText="1"/>
      <protection locked="0"/>
    </xf>
    <xf numFmtId="0" fontId="0" fillId="10" borderId="103" xfId="0"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9" fontId="0" fillId="0" borderId="10" xfId="5"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9" fontId="0" fillId="17" borderId="11" xfId="5"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164" fontId="0" fillId="17" borderId="8" xfId="5" applyNumberFormat="1" applyFont="1" applyFill="1" applyBorder="1" applyAlignment="1" applyProtection="1">
      <alignment horizontal="center" vertical="center"/>
      <protection hidden="1"/>
    </xf>
    <xf numFmtId="164" fontId="0" fillId="17" borderId="102" xfId="5" applyNumberFormat="1" applyFont="1" applyFill="1" applyBorder="1" applyAlignment="1" applyProtection="1">
      <alignment horizontal="center" vertical="center"/>
      <protection hidden="1"/>
    </xf>
    <xf numFmtId="164" fontId="0" fillId="17" borderId="11" xfId="5" applyNumberFormat="1" applyFont="1" applyFill="1" applyBorder="1" applyAlignment="1" applyProtection="1">
      <alignment horizontal="center" vertical="center"/>
      <protection hidden="1"/>
    </xf>
    <xf numFmtId="9" fontId="0" fillId="0" borderId="17" xfId="5" applyFont="1" applyBorder="1" applyAlignment="1" applyProtection="1">
      <alignment horizontal="center" vertical="center"/>
      <protection hidden="1"/>
    </xf>
    <xf numFmtId="9" fontId="0" fillId="0" borderId="20" xfId="5" applyFont="1" applyBorder="1" applyAlignment="1" applyProtection="1">
      <alignment horizontal="center" vertical="center"/>
      <protection hidden="1"/>
    </xf>
    <xf numFmtId="9" fontId="0" fillId="0" borderId="23" xfId="5" applyFont="1" applyBorder="1" applyAlignment="1" applyProtection="1">
      <alignment horizontal="center" vertical="center"/>
      <protection hidden="1"/>
    </xf>
    <xf numFmtId="9" fontId="0" fillId="0" borderId="9" xfId="5" applyFont="1" applyBorder="1" applyAlignment="1" applyProtection="1">
      <alignment horizontal="center" vertical="center"/>
      <protection hidden="1"/>
    </xf>
    <xf numFmtId="9" fontId="0" fillId="0" borderId="99" xfId="5" applyFont="1" applyBorder="1" applyAlignment="1" applyProtection="1">
      <alignment horizontal="center" vertical="center"/>
      <protection hidden="1"/>
    </xf>
    <xf numFmtId="9" fontId="0" fillId="0" borderId="12" xfId="5"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10" borderId="8" xfId="0" applyFill="1" applyBorder="1" applyAlignment="1" applyProtection="1">
      <alignment horizontal="center" vertical="center" wrapText="1"/>
      <protection locked="0"/>
    </xf>
    <xf numFmtId="0" fontId="0" fillId="10" borderId="102"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0" fillId="0" borderId="9"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17" borderId="8" xfId="0" applyFill="1" applyBorder="1" applyAlignment="1" applyProtection="1">
      <alignment horizontal="center" vertical="center"/>
      <protection hidden="1"/>
    </xf>
    <xf numFmtId="0" fontId="0" fillId="17" borderId="102" xfId="0" applyFill="1" applyBorder="1" applyAlignment="1" applyProtection="1">
      <alignment horizontal="center" vertical="center"/>
      <protection hidden="1"/>
    </xf>
    <xf numFmtId="0" fontId="0" fillId="17" borderId="11" xfId="0" applyFill="1" applyBorder="1" applyAlignment="1" applyProtection="1">
      <alignment horizontal="center" vertical="center"/>
      <protection hidden="1"/>
    </xf>
    <xf numFmtId="0" fontId="0" fillId="10" borderId="8" xfId="0" applyFill="1" applyBorder="1" applyAlignment="1" applyProtection="1">
      <alignment horizontal="center" vertical="center"/>
      <protection locked="0"/>
    </xf>
    <xf numFmtId="0" fontId="0" fillId="10" borderId="102"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9" fillId="10" borderId="17" xfId="0" applyFont="1" applyFill="1" applyBorder="1" applyAlignment="1" applyProtection="1">
      <alignment horizontal="center" vertical="center" wrapText="1"/>
      <protection hidden="1"/>
    </xf>
    <xf numFmtId="0" fontId="9" fillId="10" borderId="20" xfId="0" applyFont="1" applyFill="1" applyBorder="1" applyAlignment="1" applyProtection="1">
      <alignment horizontal="center" vertical="center" wrapText="1"/>
      <protection hidden="1"/>
    </xf>
    <xf numFmtId="0" fontId="9" fillId="10" borderId="23" xfId="0" applyFont="1" applyFill="1" applyBorder="1" applyAlignment="1" applyProtection="1">
      <alignment horizontal="center" vertical="center" wrapText="1"/>
      <protection hidden="1"/>
    </xf>
    <xf numFmtId="0" fontId="39" fillId="10" borderId="17" xfId="0" applyFont="1" applyFill="1" applyBorder="1" applyAlignment="1" applyProtection="1">
      <alignment horizontal="center" vertical="center" wrapText="1"/>
      <protection locked="0"/>
    </xf>
    <xf numFmtId="0" fontId="39" fillId="10" borderId="20" xfId="0" applyFont="1" applyFill="1" applyBorder="1" applyAlignment="1" applyProtection="1">
      <alignment horizontal="center" vertical="center" wrapText="1"/>
      <protection locked="0"/>
    </xf>
    <xf numFmtId="0" fontId="39" fillId="10" borderId="23" xfId="0" applyFont="1"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10" borderId="20" xfId="0" applyFill="1" applyBorder="1" applyAlignment="1" applyProtection="1">
      <alignment horizontal="center" vertical="center" wrapText="1"/>
      <protection locked="0"/>
    </xf>
    <xf numFmtId="0" fontId="0" fillId="10" borderId="23"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protection hidden="1"/>
    </xf>
    <xf numFmtId="0" fontId="0" fillId="4" borderId="99" xfId="0" applyFill="1" applyBorder="1" applyAlignment="1" applyProtection="1">
      <alignment horizontal="center" vertical="center"/>
      <protection hidden="1"/>
    </xf>
    <xf numFmtId="0" fontId="0" fillId="17" borderId="9" xfId="0" applyFill="1" applyBorder="1" applyAlignment="1" applyProtection="1">
      <alignment horizontal="center" vertical="center"/>
      <protection hidden="1"/>
    </xf>
    <xf numFmtId="0" fontId="0" fillId="17" borderId="99" xfId="0" applyFill="1" applyBorder="1" applyAlignment="1" applyProtection="1">
      <alignment horizontal="center" vertical="center"/>
      <protection hidden="1"/>
    </xf>
    <xf numFmtId="0" fontId="0" fillId="0" borderId="98" xfId="0"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6" xfId="0" applyBorder="1" applyAlignment="1" applyProtection="1">
      <alignment horizontal="center" vertical="center" wrapText="1"/>
      <protection hidden="1"/>
    </xf>
    <xf numFmtId="0" fontId="0" fillId="17" borderId="8" xfId="0" applyFill="1" applyBorder="1" applyAlignment="1" applyProtection="1">
      <alignment horizontal="center" vertical="center" wrapText="1"/>
      <protection hidden="1"/>
    </xf>
    <xf numFmtId="0" fontId="0" fillId="17" borderId="11" xfId="0" applyFill="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27"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wrapText="1"/>
      <protection hidden="1"/>
    </xf>
    <xf numFmtId="0" fontId="20" fillId="0" borderId="51"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50"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50" xfId="0" applyFont="1" applyBorder="1" applyAlignment="1" applyProtection="1">
      <alignment horizontal="center" vertical="center" wrapText="1"/>
      <protection hidden="1"/>
    </xf>
    <xf numFmtId="0" fontId="9" fillId="0" borderId="51" xfId="0" applyFont="1" applyBorder="1" applyAlignment="1" applyProtection="1">
      <alignment horizontal="center" vertical="center" wrapText="1"/>
      <protection hidden="1"/>
    </xf>
    <xf numFmtId="0" fontId="0" fillId="17" borderId="102" xfId="0" applyFill="1" applyBorder="1" applyAlignment="1" applyProtection="1">
      <alignment horizontal="center" vertical="center" wrapText="1"/>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5"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14"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10" fillId="12" borderId="34" xfId="0" applyFont="1" applyFill="1" applyBorder="1" applyAlignment="1" applyProtection="1">
      <alignment horizontal="center" vertical="center" wrapText="1"/>
      <protection hidden="1"/>
    </xf>
    <xf numFmtId="0" fontId="10" fillId="12" borderId="50" xfId="0" applyFont="1" applyFill="1" applyBorder="1" applyAlignment="1" applyProtection="1">
      <alignment horizontal="center" vertical="center" wrapText="1"/>
      <protection hidden="1"/>
    </xf>
    <xf numFmtId="0" fontId="9" fillId="13" borderId="26" xfId="0" applyFont="1" applyFill="1" applyBorder="1" applyAlignment="1" applyProtection="1">
      <alignment horizontal="center" vertical="center" wrapText="1"/>
      <protection hidden="1"/>
    </xf>
    <xf numFmtId="0" fontId="9" fillId="13" borderId="34" xfId="0" applyFont="1" applyFill="1" applyBorder="1" applyAlignment="1" applyProtection="1">
      <alignment horizontal="center" vertical="center" wrapText="1"/>
      <protection hidden="1"/>
    </xf>
    <xf numFmtId="0" fontId="9" fillId="13" borderId="27" xfId="0" applyFont="1" applyFill="1" applyBorder="1" applyAlignment="1" applyProtection="1">
      <alignment horizontal="center" vertical="center" wrapText="1"/>
      <protection hidden="1"/>
    </xf>
    <xf numFmtId="0" fontId="9" fillId="13" borderId="40" xfId="0" applyFont="1" applyFill="1" applyBorder="1" applyAlignment="1" applyProtection="1">
      <alignment horizontal="center" vertical="center" wrapText="1"/>
      <protection hidden="1"/>
    </xf>
    <xf numFmtId="0" fontId="9" fillId="13" borderId="50" xfId="0" applyFont="1" applyFill="1" applyBorder="1" applyAlignment="1" applyProtection="1">
      <alignment horizontal="center" vertical="center" wrapText="1"/>
      <protection hidden="1"/>
    </xf>
    <xf numFmtId="0" fontId="9" fillId="13" borderId="51" xfId="0" applyFont="1" applyFill="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0" fontId="2" fillId="0" borderId="51" xfId="0" applyFont="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40" xfId="0" applyFont="1" applyFill="1" applyBorder="1" applyAlignment="1" applyProtection="1">
      <alignment horizontal="center" vertical="center" wrapText="1"/>
      <protection hidden="1"/>
    </xf>
    <xf numFmtId="0" fontId="9" fillId="9" borderId="50" xfId="0" applyFont="1" applyFill="1" applyBorder="1" applyAlignment="1" applyProtection="1">
      <alignment horizontal="center" vertical="center" wrapText="1"/>
      <protection hidden="1"/>
    </xf>
    <xf numFmtId="0" fontId="2" fillId="9" borderId="26" xfId="0" applyFont="1" applyFill="1" applyBorder="1" applyAlignment="1" applyProtection="1">
      <alignment horizontal="center" vertical="center" wrapText="1"/>
      <protection hidden="1"/>
    </xf>
    <xf numFmtId="0" fontId="2" fillId="9" borderId="27" xfId="0" applyFont="1" applyFill="1" applyBorder="1" applyAlignment="1" applyProtection="1">
      <alignment horizontal="center" vertical="center" wrapText="1"/>
      <protection hidden="1"/>
    </xf>
    <xf numFmtId="0" fontId="2" fillId="9" borderId="40" xfId="0" applyFont="1" applyFill="1" applyBorder="1" applyAlignment="1" applyProtection="1">
      <alignment horizontal="center" vertical="center" wrapText="1"/>
      <protection hidden="1"/>
    </xf>
    <xf numFmtId="0" fontId="2" fillId="9" borderId="51"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8" fillId="9" borderId="34"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40" xfId="0" applyFont="1" applyFill="1" applyBorder="1" applyAlignment="1" applyProtection="1">
      <alignment horizontal="center" vertical="center" wrapText="1"/>
      <protection hidden="1"/>
    </xf>
    <xf numFmtId="0" fontId="8" fillId="9" borderId="50" xfId="0" applyFont="1" applyFill="1" applyBorder="1" applyAlignment="1" applyProtection="1">
      <alignment horizontal="center" vertical="center" wrapText="1"/>
      <protection hidden="1"/>
    </xf>
    <xf numFmtId="0" fontId="8" fillId="9" borderId="51" xfId="0" applyFont="1" applyFill="1" applyBorder="1" applyAlignment="1" applyProtection="1">
      <alignment horizontal="center" vertical="center" wrapText="1"/>
      <protection hidden="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5" xfId="0" applyFont="1" applyBorder="1" applyAlignment="1" applyProtection="1">
      <alignment horizontal="center" vertical="center"/>
      <protection hidden="1"/>
    </xf>
    <xf numFmtId="0" fontId="11" fillId="0" borderId="91"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6" fillId="0" borderId="91"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33" fillId="0" borderId="52" xfId="0" applyFont="1" applyBorder="1" applyAlignment="1">
      <alignment horizontal="center" vertical="center"/>
    </xf>
    <xf numFmtId="0" fontId="33" fillId="0" borderId="64" xfId="0" applyFont="1" applyBorder="1" applyAlignment="1">
      <alignment horizontal="center" vertical="center"/>
    </xf>
    <xf numFmtId="0" fontId="33" fillId="0" borderId="47" xfId="0" applyFont="1" applyBorder="1" applyAlignment="1">
      <alignment horizontal="center" vertical="center"/>
    </xf>
    <xf numFmtId="0" fontId="33" fillId="0" borderId="49" xfId="0" applyFont="1" applyBorder="1" applyAlignment="1">
      <alignment horizontal="center" vertical="center"/>
    </xf>
    <xf numFmtId="0" fontId="34" fillId="21" borderId="47" xfId="0" applyFont="1" applyFill="1" applyBorder="1" applyAlignment="1">
      <alignment horizontal="center" vertical="center" wrapText="1"/>
    </xf>
    <xf numFmtId="0" fontId="34" fillId="21" borderId="0" xfId="0" applyFont="1" applyFill="1" applyAlignment="1">
      <alignment horizontal="center" vertical="center" wrapText="1"/>
    </xf>
    <xf numFmtId="0" fontId="33" fillId="0" borderId="48"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3" xfId="0" applyFont="1" applyBorder="1" applyAlignment="1">
      <alignment horizontal="center" vertical="center"/>
    </xf>
    <xf numFmtId="0" fontId="34" fillId="21" borderId="48" xfId="0" applyFont="1" applyFill="1" applyBorder="1" applyAlignment="1">
      <alignment horizontal="center" vertical="center" wrapText="1"/>
    </xf>
    <xf numFmtId="0" fontId="34" fillId="21" borderId="57"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74" xfId="0" applyFont="1" applyBorder="1" applyAlignment="1">
      <alignment horizontal="center" vertical="center"/>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108" xfId="0" applyFont="1" applyBorder="1" applyAlignment="1">
      <alignment horizontal="center" vertical="center"/>
    </xf>
    <xf numFmtId="0" fontId="33" fillId="0" borderId="111"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4" fillId="21" borderId="75" xfId="0" applyFont="1" applyFill="1" applyBorder="1" applyAlignment="1">
      <alignment horizontal="center" vertical="center" wrapText="1"/>
    </xf>
  </cellXfs>
  <cellStyles count="8">
    <cellStyle name="Millares [0]" xfId="1" builtinId="6"/>
    <cellStyle name="Normal" xfId="0" builtinId="0"/>
    <cellStyle name="Normal 2" xfId="2" xr:uid="{00000000-0005-0000-0000-000002000000}"/>
    <cellStyle name="Normal 2 2" xfId="4" xr:uid="{F0DDE69C-0FF6-42BD-9EBD-03F213C5AF64}"/>
    <cellStyle name="Normal 3" xfId="6" xr:uid="{6FF7BC22-23B9-4F34-8C1E-ABA5B254E291}"/>
    <cellStyle name="Normal 4" xfId="7" xr:uid="{6634A2B9-CC8C-474F-BF63-E633391823A1}"/>
    <cellStyle name="Porcentaje" xfId="5" builtinId="5"/>
    <cellStyle name="RowLevelOneDataEvenStyle" xfId="3" xr:uid="{8C8399B1-D409-4CDE-A87A-35736AD10FF9}"/>
  </cellStyles>
  <dxfs count="40">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149760</xdr:colOff>
      <xdr:row>0</xdr:row>
      <xdr:rowOff>0</xdr:rowOff>
    </xdr:from>
    <xdr:to>
      <xdr:col>1</xdr:col>
      <xdr:colOff>171000</xdr:colOff>
      <xdr:row>0</xdr:row>
      <xdr:rowOff>128160</xdr:rowOff>
    </xdr:to>
    <xdr:sp macro="" textlink="">
      <xdr:nvSpPr>
        <xdr:cNvPr id="2" name="CustomShape 1">
          <a:extLst>
            <a:ext uri="{FF2B5EF4-FFF2-40B4-BE49-F238E27FC236}">
              <a16:creationId xmlns:a16="http://schemas.microsoft.com/office/drawing/2014/main" id="{71AF00BD-8370-4245-BC75-B96D49AA570E}"/>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6</xdr:col>
      <xdr:colOff>491218</xdr:colOff>
      <xdr:row>0</xdr:row>
      <xdr:rowOff>134712</xdr:rowOff>
    </xdr:from>
    <xdr:to>
      <xdr:col>7</xdr:col>
      <xdr:colOff>2434318</xdr:colOff>
      <xdr:row>0</xdr:row>
      <xdr:rowOff>649062</xdr:rowOff>
    </xdr:to>
    <xdr:pic>
      <xdr:nvPicPr>
        <xdr:cNvPr id="3" name="Imagen 3">
          <a:extLst>
            <a:ext uri="{FF2B5EF4-FFF2-40B4-BE49-F238E27FC236}">
              <a16:creationId xmlns:a16="http://schemas.microsoft.com/office/drawing/2014/main" id="{725BEEB7-E452-4FF3-AC53-8945510AE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5618" y="134712"/>
          <a:ext cx="28384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21240</xdr:colOff>
      <xdr:row>0</xdr:row>
      <xdr:rowOff>128160</xdr:rowOff>
    </xdr:to>
    <xdr:sp macro="" textlink="">
      <xdr:nvSpPr>
        <xdr:cNvPr id="2" name="CustomShape 1">
          <a:extLst>
            <a:ext uri="{FF2B5EF4-FFF2-40B4-BE49-F238E27FC236}">
              <a16:creationId xmlns:a16="http://schemas.microsoft.com/office/drawing/2014/main" id="{00000000-0008-0000-0600-000002000000}"/>
            </a:ext>
          </a:extLst>
        </xdr:cNvPr>
        <xdr:cNvSpPr/>
      </xdr:nvSpPr>
      <xdr:spPr>
        <a:xfrm>
          <a:off x="464085"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9</xdr:col>
      <xdr:colOff>0</xdr:colOff>
      <xdr:row>0</xdr:row>
      <xdr:rowOff>47626</xdr:rowOff>
    </xdr:from>
    <xdr:to>
      <xdr:col>12</xdr:col>
      <xdr:colOff>14060</xdr:colOff>
      <xdr:row>0</xdr:row>
      <xdr:rowOff>561976</xdr:rowOff>
    </xdr:to>
    <xdr:pic>
      <xdr:nvPicPr>
        <xdr:cNvPr id="3" name="Imagen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47626"/>
          <a:ext cx="2800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1251857</xdr:colOff>
      <xdr:row>9</xdr:row>
      <xdr:rowOff>0</xdr:rowOff>
    </xdr:from>
    <xdr:ext cx="184731" cy="264560"/>
    <xdr:sp macro="" textlink="">
      <xdr:nvSpPr>
        <xdr:cNvPr id="2" name="CuadroTexto 1">
          <a:extLst>
            <a:ext uri="{FF2B5EF4-FFF2-40B4-BE49-F238E27FC236}">
              <a16:creationId xmlns:a16="http://schemas.microsoft.com/office/drawing/2014/main" id="{12876AC7-BFE2-44FE-A132-B0F4FDCEC9C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3" name="CuadroTexto 2">
          <a:extLst>
            <a:ext uri="{FF2B5EF4-FFF2-40B4-BE49-F238E27FC236}">
              <a16:creationId xmlns:a16="http://schemas.microsoft.com/office/drawing/2014/main" id="{5CC77810-9123-4AF2-973D-2ABB4ECDC31C}"/>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4" name="CuadroTexto 3">
          <a:extLst>
            <a:ext uri="{FF2B5EF4-FFF2-40B4-BE49-F238E27FC236}">
              <a16:creationId xmlns:a16="http://schemas.microsoft.com/office/drawing/2014/main" id="{1D680CDE-568F-4EF2-AD45-50FCACAF89A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5" name="CuadroTexto 4">
          <a:extLst>
            <a:ext uri="{FF2B5EF4-FFF2-40B4-BE49-F238E27FC236}">
              <a16:creationId xmlns:a16="http://schemas.microsoft.com/office/drawing/2014/main" id="{DF462404-C01C-494F-B5FF-4BD8213E99C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6" name="CuadroTexto 5">
          <a:extLst>
            <a:ext uri="{FF2B5EF4-FFF2-40B4-BE49-F238E27FC236}">
              <a16:creationId xmlns:a16="http://schemas.microsoft.com/office/drawing/2014/main" id="{61EC25EE-FE7A-4063-938F-42D237D8EBAB}"/>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7" name="CuadroTexto 6">
          <a:extLst>
            <a:ext uri="{FF2B5EF4-FFF2-40B4-BE49-F238E27FC236}">
              <a16:creationId xmlns:a16="http://schemas.microsoft.com/office/drawing/2014/main" id="{D272E365-98AE-4BD2-A824-0A0C2816F607}"/>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8" name="CuadroTexto 7">
          <a:extLst>
            <a:ext uri="{FF2B5EF4-FFF2-40B4-BE49-F238E27FC236}">
              <a16:creationId xmlns:a16="http://schemas.microsoft.com/office/drawing/2014/main" id="{5A13FBFD-E9B8-47D1-B240-AFC4FF7113AA}"/>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9" name="CuadroTexto 8">
          <a:extLst>
            <a:ext uri="{FF2B5EF4-FFF2-40B4-BE49-F238E27FC236}">
              <a16:creationId xmlns:a16="http://schemas.microsoft.com/office/drawing/2014/main" id="{77EAE46A-B7C3-4AB3-9CC6-B0BB7BF8F15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0" name="CuadroTexto 9">
          <a:extLst>
            <a:ext uri="{FF2B5EF4-FFF2-40B4-BE49-F238E27FC236}">
              <a16:creationId xmlns:a16="http://schemas.microsoft.com/office/drawing/2014/main" id="{56FDC8D4-E727-4D3C-8012-F1926D6B8AC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1" name="CuadroTexto 10">
          <a:extLst>
            <a:ext uri="{FF2B5EF4-FFF2-40B4-BE49-F238E27FC236}">
              <a16:creationId xmlns:a16="http://schemas.microsoft.com/office/drawing/2014/main" id="{9C0BC03D-37C3-44EC-AC13-C51E9A7BF933}"/>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2" name="CuadroTexto 11">
          <a:extLst>
            <a:ext uri="{FF2B5EF4-FFF2-40B4-BE49-F238E27FC236}">
              <a16:creationId xmlns:a16="http://schemas.microsoft.com/office/drawing/2014/main" id="{F66C471A-A156-4208-826D-EAF97A98C0A6}"/>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3" name="CuadroTexto 12">
          <a:extLst>
            <a:ext uri="{FF2B5EF4-FFF2-40B4-BE49-F238E27FC236}">
              <a16:creationId xmlns:a16="http://schemas.microsoft.com/office/drawing/2014/main" id="{C060552A-A417-4B46-B6CA-B65ADCC17114}"/>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4" name="CuadroTexto 13">
          <a:extLst>
            <a:ext uri="{FF2B5EF4-FFF2-40B4-BE49-F238E27FC236}">
              <a16:creationId xmlns:a16="http://schemas.microsoft.com/office/drawing/2014/main" id="{64A89E7E-D50B-4FA7-9A74-90910E228150}"/>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5" name="CuadroTexto 14">
          <a:extLst>
            <a:ext uri="{FF2B5EF4-FFF2-40B4-BE49-F238E27FC236}">
              <a16:creationId xmlns:a16="http://schemas.microsoft.com/office/drawing/2014/main" id="{AEA6D154-5886-42DC-BECA-1F840ED67C10}"/>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6" name="CuadroTexto 15">
          <a:extLst>
            <a:ext uri="{FF2B5EF4-FFF2-40B4-BE49-F238E27FC236}">
              <a16:creationId xmlns:a16="http://schemas.microsoft.com/office/drawing/2014/main" id="{034A9879-03A2-4C20-AA23-2279844AC9FF}"/>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7" name="CuadroTexto 16">
          <a:extLst>
            <a:ext uri="{FF2B5EF4-FFF2-40B4-BE49-F238E27FC236}">
              <a16:creationId xmlns:a16="http://schemas.microsoft.com/office/drawing/2014/main" id="{EB7F9FAD-2B88-4DEE-9B54-26713BCA2CD8}"/>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8" name="CuadroTexto 17">
          <a:extLst>
            <a:ext uri="{FF2B5EF4-FFF2-40B4-BE49-F238E27FC236}">
              <a16:creationId xmlns:a16="http://schemas.microsoft.com/office/drawing/2014/main" id="{4A12FEAE-98DC-4F51-AAA0-70156BAECEFE}"/>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1251857</xdr:colOff>
      <xdr:row>9</xdr:row>
      <xdr:rowOff>0</xdr:rowOff>
    </xdr:from>
    <xdr:ext cx="184731" cy="264560"/>
    <xdr:sp macro="" textlink="">
      <xdr:nvSpPr>
        <xdr:cNvPr id="19" name="CuadroTexto 18">
          <a:extLst>
            <a:ext uri="{FF2B5EF4-FFF2-40B4-BE49-F238E27FC236}">
              <a16:creationId xmlns:a16="http://schemas.microsoft.com/office/drawing/2014/main" id="{9CC85558-932C-4845-857A-ABA8CBA7A42F}"/>
            </a:ext>
          </a:extLst>
        </xdr:cNvPr>
        <xdr:cNvSpPr txBox="1"/>
      </xdr:nvSpPr>
      <xdr:spPr>
        <a:xfrm>
          <a:off x="1074510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0" name="CuadroTexto 19">
          <a:extLst>
            <a:ext uri="{FF2B5EF4-FFF2-40B4-BE49-F238E27FC236}">
              <a16:creationId xmlns:a16="http://schemas.microsoft.com/office/drawing/2014/main" id="{18026A2D-3AB4-44B2-9DCE-AD9EAE5B6596}"/>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1" name="CuadroTexto 20">
          <a:extLst>
            <a:ext uri="{FF2B5EF4-FFF2-40B4-BE49-F238E27FC236}">
              <a16:creationId xmlns:a16="http://schemas.microsoft.com/office/drawing/2014/main" id="{D99A02AE-66CD-40E4-81A1-D9B673702F4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2" name="CuadroTexto 21">
          <a:extLst>
            <a:ext uri="{FF2B5EF4-FFF2-40B4-BE49-F238E27FC236}">
              <a16:creationId xmlns:a16="http://schemas.microsoft.com/office/drawing/2014/main" id="{C9F26E94-E1B6-4AA8-B957-A1DC860B69CB}"/>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3" name="CuadroTexto 22">
          <a:extLst>
            <a:ext uri="{FF2B5EF4-FFF2-40B4-BE49-F238E27FC236}">
              <a16:creationId xmlns:a16="http://schemas.microsoft.com/office/drawing/2014/main" id="{96CDA350-E369-4754-A364-9E9F7008B93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4" name="CuadroTexto 23">
          <a:extLst>
            <a:ext uri="{FF2B5EF4-FFF2-40B4-BE49-F238E27FC236}">
              <a16:creationId xmlns:a16="http://schemas.microsoft.com/office/drawing/2014/main" id="{B97AFD6F-D06C-4749-B204-B2F367AF9C8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5" name="CuadroTexto 24">
          <a:extLst>
            <a:ext uri="{FF2B5EF4-FFF2-40B4-BE49-F238E27FC236}">
              <a16:creationId xmlns:a16="http://schemas.microsoft.com/office/drawing/2014/main" id="{34C723E8-F249-43B1-860F-C0FAA2C249B6}"/>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6" name="CuadroTexto 25">
          <a:extLst>
            <a:ext uri="{FF2B5EF4-FFF2-40B4-BE49-F238E27FC236}">
              <a16:creationId xmlns:a16="http://schemas.microsoft.com/office/drawing/2014/main" id="{6BE72831-E8A2-405D-80AA-7CF43D85D16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7" name="CuadroTexto 26">
          <a:extLst>
            <a:ext uri="{FF2B5EF4-FFF2-40B4-BE49-F238E27FC236}">
              <a16:creationId xmlns:a16="http://schemas.microsoft.com/office/drawing/2014/main" id="{B094620E-0907-4821-B698-9AB813062952}"/>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8" name="CuadroTexto 27">
          <a:extLst>
            <a:ext uri="{FF2B5EF4-FFF2-40B4-BE49-F238E27FC236}">
              <a16:creationId xmlns:a16="http://schemas.microsoft.com/office/drawing/2014/main" id="{8FAAE0C7-B1C9-4CFF-AC7B-91DBA57EA43D}"/>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29" name="CuadroTexto 28">
          <a:extLst>
            <a:ext uri="{FF2B5EF4-FFF2-40B4-BE49-F238E27FC236}">
              <a16:creationId xmlns:a16="http://schemas.microsoft.com/office/drawing/2014/main" id="{B19F4B1E-9AA8-4556-B7C2-BD711EF6B300}"/>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0" name="CuadroTexto 29">
          <a:extLst>
            <a:ext uri="{FF2B5EF4-FFF2-40B4-BE49-F238E27FC236}">
              <a16:creationId xmlns:a16="http://schemas.microsoft.com/office/drawing/2014/main" id="{09C59411-7668-424A-8F4D-362C1A79E56C}"/>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1" name="CuadroTexto 30">
          <a:extLst>
            <a:ext uri="{FF2B5EF4-FFF2-40B4-BE49-F238E27FC236}">
              <a16:creationId xmlns:a16="http://schemas.microsoft.com/office/drawing/2014/main" id="{1B92DCE0-75E7-4D73-B352-A4B0187A90A0}"/>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2" name="CuadroTexto 31">
          <a:extLst>
            <a:ext uri="{FF2B5EF4-FFF2-40B4-BE49-F238E27FC236}">
              <a16:creationId xmlns:a16="http://schemas.microsoft.com/office/drawing/2014/main" id="{E2195C0A-DAD9-4FB8-A97D-CD36376A4FC4}"/>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3" name="CuadroTexto 32">
          <a:extLst>
            <a:ext uri="{FF2B5EF4-FFF2-40B4-BE49-F238E27FC236}">
              <a16:creationId xmlns:a16="http://schemas.microsoft.com/office/drawing/2014/main" id="{092956C0-16D8-449A-A6E1-DD26DF4F09BE}"/>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4" name="CuadroTexto 33">
          <a:extLst>
            <a:ext uri="{FF2B5EF4-FFF2-40B4-BE49-F238E27FC236}">
              <a16:creationId xmlns:a16="http://schemas.microsoft.com/office/drawing/2014/main" id="{701B1581-4341-496A-8D74-BC86A0EDFD9D}"/>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5" name="CuadroTexto 34">
          <a:extLst>
            <a:ext uri="{FF2B5EF4-FFF2-40B4-BE49-F238E27FC236}">
              <a16:creationId xmlns:a16="http://schemas.microsoft.com/office/drawing/2014/main" id="{C2D3217E-EB83-4DA7-85B0-698616B4E7DA}"/>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6" name="CuadroTexto 35">
          <a:extLst>
            <a:ext uri="{FF2B5EF4-FFF2-40B4-BE49-F238E27FC236}">
              <a16:creationId xmlns:a16="http://schemas.microsoft.com/office/drawing/2014/main" id="{FBF03761-D3EC-4261-A723-008693BA3AAC}"/>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1251857</xdr:colOff>
      <xdr:row>9</xdr:row>
      <xdr:rowOff>0</xdr:rowOff>
    </xdr:from>
    <xdr:ext cx="184731" cy="264560"/>
    <xdr:sp macro="" textlink="">
      <xdr:nvSpPr>
        <xdr:cNvPr id="37" name="CuadroTexto 36">
          <a:extLst>
            <a:ext uri="{FF2B5EF4-FFF2-40B4-BE49-F238E27FC236}">
              <a16:creationId xmlns:a16="http://schemas.microsoft.com/office/drawing/2014/main" id="{AB296AA9-6AFF-40D1-9F67-FEE1CA33DA33}"/>
            </a:ext>
          </a:extLst>
        </xdr:cNvPr>
        <xdr:cNvSpPr txBox="1"/>
      </xdr:nvSpPr>
      <xdr:spPr>
        <a:xfrm>
          <a:off x="8592457" y="119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7</xdr:col>
      <xdr:colOff>2828637</xdr:colOff>
      <xdr:row>1</xdr:row>
      <xdr:rowOff>115456</xdr:rowOff>
    </xdr:from>
    <xdr:to>
      <xdr:col>8</xdr:col>
      <xdr:colOff>877455</xdr:colOff>
      <xdr:row>3</xdr:row>
      <xdr:rowOff>57727</xdr:rowOff>
    </xdr:to>
    <xdr:pic>
      <xdr:nvPicPr>
        <xdr:cNvPr id="40" name="Imagen 3">
          <a:extLst>
            <a:ext uri="{FF2B5EF4-FFF2-40B4-BE49-F238E27FC236}">
              <a16:creationId xmlns:a16="http://schemas.microsoft.com/office/drawing/2014/main" id="{6B2A22C8-9BB8-4888-97B2-B859860C4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90092" y="300183"/>
          <a:ext cx="1616363" cy="311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149760</xdr:colOff>
      <xdr:row>0</xdr:row>
      <xdr:rowOff>0</xdr:rowOff>
    </xdr:from>
    <xdr:to>
      <xdr:col>0</xdr:col>
      <xdr:colOff>0</xdr:colOff>
      <xdr:row>0</xdr:row>
      <xdr:rowOff>121810</xdr:rowOff>
    </xdr:to>
    <xdr:sp macro="" textlink="">
      <xdr:nvSpPr>
        <xdr:cNvPr id="2" name="CustomShape 1">
          <a:extLst>
            <a:ext uri="{FF2B5EF4-FFF2-40B4-BE49-F238E27FC236}">
              <a16:creationId xmlns:a16="http://schemas.microsoft.com/office/drawing/2014/main" id="{8D520511-B07F-435C-9FFE-001BD7D49239}"/>
            </a:ext>
          </a:extLst>
        </xdr:cNvPr>
        <xdr:cNvSpPr/>
      </xdr:nvSpPr>
      <xdr:spPr>
        <a:xfrm>
          <a:off x="0" y="0"/>
          <a:ext cx="21240" cy="12181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8</xdr:col>
      <xdr:colOff>20203</xdr:colOff>
      <xdr:row>0</xdr:row>
      <xdr:rowOff>212478</xdr:rowOff>
    </xdr:from>
    <xdr:to>
      <xdr:col>8</xdr:col>
      <xdr:colOff>2085314</xdr:colOff>
      <xdr:row>0</xdr:row>
      <xdr:rowOff>580532</xdr:rowOff>
    </xdr:to>
    <xdr:pic>
      <xdr:nvPicPr>
        <xdr:cNvPr id="3" name="Imagen 3">
          <a:extLst>
            <a:ext uri="{FF2B5EF4-FFF2-40B4-BE49-F238E27FC236}">
              <a16:creationId xmlns:a16="http://schemas.microsoft.com/office/drawing/2014/main" id="{420CE900-F732-491B-91A3-0533FBB9D1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3153" y="212478"/>
          <a:ext cx="2065111" cy="36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917121</xdr:colOff>
      <xdr:row>0</xdr:row>
      <xdr:rowOff>92077</xdr:rowOff>
    </xdr:from>
    <xdr:to>
      <xdr:col>18</xdr:col>
      <xdr:colOff>6029</xdr:colOff>
      <xdr:row>0</xdr:row>
      <xdr:rowOff>606427</xdr:rowOff>
    </xdr:to>
    <xdr:pic>
      <xdr:nvPicPr>
        <xdr:cNvPr id="4" name="Imagen 3">
          <a:extLst>
            <a:ext uri="{FF2B5EF4-FFF2-40B4-BE49-F238E27FC236}">
              <a16:creationId xmlns:a16="http://schemas.microsoft.com/office/drawing/2014/main" id="{AEFBA536-58A4-46D7-A561-2C081E4D8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61521" y="92077"/>
          <a:ext cx="286080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542925</xdr:colOff>
      <xdr:row>0</xdr:row>
      <xdr:rowOff>108859</xdr:rowOff>
    </xdr:from>
    <xdr:to>
      <xdr:col>40</xdr:col>
      <xdr:colOff>988421</xdr:colOff>
      <xdr:row>0</xdr:row>
      <xdr:rowOff>629559</xdr:rowOff>
    </xdr:to>
    <xdr:pic>
      <xdr:nvPicPr>
        <xdr:cNvPr id="5" name="Imagen 4">
          <a:extLst>
            <a:ext uri="{FF2B5EF4-FFF2-40B4-BE49-F238E27FC236}">
              <a16:creationId xmlns:a16="http://schemas.microsoft.com/office/drawing/2014/main" id="{BEF565A3-121E-4AFB-BE5E-63EF2025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6425" y="108859"/>
          <a:ext cx="2871196"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1021896</xdr:colOff>
      <xdr:row>0</xdr:row>
      <xdr:rowOff>180523</xdr:rowOff>
    </xdr:from>
    <xdr:to>
      <xdr:col>65</xdr:col>
      <xdr:colOff>287485</xdr:colOff>
      <xdr:row>0</xdr:row>
      <xdr:rowOff>694873</xdr:rowOff>
    </xdr:to>
    <xdr:pic>
      <xdr:nvPicPr>
        <xdr:cNvPr id="6" name="Imagen 5">
          <a:extLst>
            <a:ext uri="{FF2B5EF4-FFF2-40B4-BE49-F238E27FC236}">
              <a16:creationId xmlns:a16="http://schemas.microsoft.com/office/drawing/2014/main" id="{F498227C-A3D3-45BA-A029-70176510C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05796" y="180523"/>
          <a:ext cx="2861009"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318646</xdr:colOff>
      <xdr:row>0</xdr:row>
      <xdr:rowOff>155895</xdr:rowOff>
    </xdr:from>
    <xdr:to>
      <xdr:col>3</xdr:col>
      <xdr:colOff>1132184</xdr:colOff>
      <xdr:row>0</xdr:row>
      <xdr:rowOff>642727</xdr:rowOff>
    </xdr:to>
    <xdr:sp macro="" textlink="">
      <xdr:nvSpPr>
        <xdr:cNvPr id="7" name="Rectángulo: esquinas redondeadas 6">
          <a:hlinkClick xmlns:r="http://schemas.openxmlformats.org/officeDocument/2006/relationships" r:id="rId2"/>
          <a:extLst>
            <a:ext uri="{FF2B5EF4-FFF2-40B4-BE49-F238E27FC236}">
              <a16:creationId xmlns:a16="http://schemas.microsoft.com/office/drawing/2014/main" id="{EB0C7B22-A1E3-46C6-A1F5-12A7C7DAF9E0}"/>
            </a:ext>
          </a:extLst>
        </xdr:cNvPr>
        <xdr:cNvSpPr/>
      </xdr:nvSpPr>
      <xdr:spPr>
        <a:xfrm>
          <a:off x="318646" y="155895"/>
          <a:ext cx="1517811" cy="48683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s-CO" sz="1400" b="1"/>
            <a:t>PORTADA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guerreroa_acueducto_com_co/Documents/Desktop/Riesgos/3%20y%205.%20Mapa%20de%20riesgos/2022/Mapa%20de%20riesgos%20institucional_Dic%202022%20(hoja%20de%20trabaj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IDENTIFICACION%20DE%20RIESGOS%20-%20GESTION%20AMBIEN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rojas\OFICINA\4.%20Risks%20Negocio\3.5.%20Riesgos%20Negocio%202015\PLANTILLA%20RIESGOS%20NEGOCIOS_A&#209;O%202015%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AMBIENTAL%20DEFINITIVA_Matriz_de_Riesgos_AMBIENT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Documents%20and%20Settings\ControlI\Escritorio\MATRIZ%20DE%20RIESGOS%20(TATI)%20EAAB\Faltantes\matriz_de_riesgos_institucionales_diciembre_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guerreroa\OneDrive%20-%20Acueducto%20de%20Bogota\Desktop\Matrices%20de%20riesgos%20vigentes_08052023\MPEE0301F01-06%20Matriz%20de%20riesgos%20_Gesti&#243;n%20Predial_Dic%202022.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acueducto-my.sharepoint.com/personal/mguerreroa_acueducto_com_co/Documents/Desktop/Riesgos/3%20y%205.%20Mapa%20de%20riesgos/2023%20(nueva%20metodolog&#237;a)/MPEE0301F01-08%20Matriz%20de%20Riesgos_G.%20Talento%20Humano_06dic2023.xlsx" TargetMode="External"/><Relationship Id="rId1" Type="http://schemas.openxmlformats.org/officeDocument/2006/relationships/externalLinkPath" Target="/personal/mguerreroa_acueducto_com_co/Documents/Desktop/Riesgos/3%20y%205.%20Mapa%20de%20riesgos/2023%20(nueva%20metodolog&#237;a)/MPEE0301F01-08%20Matriz%20de%20Riesgos_G.%20Talento%20Humano_06dic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Riesgos/3%20y%205.%20Mapa%20de%20riesgos/2022/Mapa%20de%20riesgos%20institucional_Dic%202022%20(hoja%20de%20traba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8_SEGUIMIENTO%20PROCESOS\FH_Talento%20Humano\02_Riesgos\Matriz\GESTI&#211;N%20TALENTO%20HUMANO_Corte%20Mar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_weekend\1_Riesgos_Oportunidades\Matriz%20Risks_Propuesta\Matriz%20Riesgos_Manten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SISTEMA%20%20MAESTRO_Consolidado_Matriz_de_Riesgos_G_Sistema_Maest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RI~1\AppData\Local\Temp\Documents%20and%20Settings\ADRIANA%20LEON\Escritorio\RIESGOS%20EAAB%202010\ptar\PTAR%20Laborator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Cjaramil\AppData\Local\Microsoft\Windows\Temporary%20Internet%20Files\Content.Outlook\EVAL3UK0\Riesgos%20por%20convenio%2007_11_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COMERCIAL%20DEFINITIVA_FINAL_MATRIZ_DE_RIESGO_GCSC_-_Ivonne_Hernandez(251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vol1\Direccion%20Gestion%20Calidad%20y%20Procesos\Procesos\MARTHA%20ADRIANA\MATRIZ%20DE%20RIESGOS%20EAAB\CONSOLIDADO_MATRIZ_DE_RIESGOS_GERENCIA_JURIDICA-16dic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CONSOLIDADO_MATRIZ_DE_RIESGOS_GERENCIA_JURIDICA-16dic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uración"/>
      <sheetName val="Riesgos (Parte I)"/>
      <sheetName val="Controles (Parte I)"/>
      <sheetName val="Riesgos (Parte II)"/>
      <sheetName val="Controles (Parte II)"/>
      <sheetName val="Conteo"/>
      <sheetName val="Consolidado"/>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Contexto"/>
      <sheetName val="2.Guía Stakeholders"/>
      <sheetName val="3.BD_Risks Anterior"/>
      <sheetName val="4.BD_Risks"/>
      <sheetName val="5.Val_Rsks"/>
      <sheetName val="6.BD_Ctrl"/>
      <sheetName val="7.Val_Ctrl"/>
      <sheetName val="8.Hoja formulas"/>
      <sheetName val="9.Tablas Valorac"/>
      <sheetName val="10.Escritura ERA"/>
      <sheetName val="Hoja3"/>
    </sheetNames>
    <sheetDataSet>
      <sheetData sheetId="0"/>
      <sheetData sheetId="1"/>
      <sheetData sheetId="2"/>
      <sheetData sheetId="3"/>
      <sheetData sheetId="4"/>
      <sheetData sheetId="5"/>
      <sheetData sheetId="6"/>
      <sheetData sheetId="7"/>
      <sheetData sheetId="8">
        <row r="5">
          <cell r="K5" t="str">
            <v>01-Bibliotecas</v>
          </cell>
        </row>
        <row r="6">
          <cell r="K6" t="str">
            <v>02-Centros de Desarrollo Infantil</v>
          </cell>
        </row>
        <row r="7">
          <cell r="K7" t="str">
            <v>03-Conocimiento Suelo y Subsuelo</v>
          </cell>
        </row>
        <row r="8">
          <cell r="C8" t="str">
            <v>Raro</v>
          </cell>
          <cell r="G8" t="str">
            <v>Insignificante</v>
          </cell>
          <cell r="K8" t="str">
            <v>04-Desarrollo Productivo</v>
          </cell>
        </row>
        <row r="9">
          <cell r="C9" t="str">
            <v>Poco Probable</v>
          </cell>
          <cell r="G9" t="str">
            <v>Menor</v>
          </cell>
          <cell r="K9" t="str">
            <v>05-Distritos de Riego</v>
          </cell>
        </row>
        <row r="10">
          <cell r="C10" t="str">
            <v>Posible</v>
          </cell>
          <cell r="G10" t="str">
            <v>Moderado</v>
          </cell>
          <cell r="K10" t="str">
            <v>06-Electrificación y redes</v>
          </cell>
        </row>
        <row r="11">
          <cell r="C11" t="str">
            <v>Probable</v>
          </cell>
          <cell r="G11" t="str">
            <v>Mayor</v>
          </cell>
          <cell r="K11" t="str">
            <v>07-Infraestructura de Salud</v>
          </cell>
        </row>
        <row r="12">
          <cell r="C12" t="str">
            <v>Casi Cierta</v>
          </cell>
          <cell r="G12" t="str">
            <v>Catastrófico</v>
          </cell>
          <cell r="K12" t="str">
            <v>08-Infraestructura Penitenciaria y Carcelaria</v>
          </cell>
        </row>
        <row r="13">
          <cell r="K13" t="str">
            <v>09-Instituciones Educativas</v>
          </cell>
        </row>
        <row r="14">
          <cell r="K14" t="str">
            <v>10-Mejoramiento de Condiciones de Habitabilidad</v>
          </cell>
        </row>
        <row r="15">
          <cell r="K15" t="str">
            <v>11-Recreación y Deporte</v>
          </cell>
        </row>
        <row r="16">
          <cell r="K16" t="str">
            <v>12-Saneamiento Básico</v>
          </cell>
        </row>
        <row r="17">
          <cell r="K17" t="str">
            <v>13-Sedes Administrativas</v>
          </cell>
        </row>
        <row r="18">
          <cell r="K18" t="str">
            <v>14-Tecnología y Conectividad</v>
          </cell>
        </row>
        <row r="19">
          <cell r="K19" t="str">
            <v>15-Turismo</v>
          </cell>
        </row>
        <row r="20">
          <cell r="K20" t="str">
            <v>16-Vías y Transporte</v>
          </cell>
        </row>
        <row r="21">
          <cell r="K21" t="str">
            <v>17-Vivienda</v>
          </cell>
        </row>
        <row r="22">
          <cell r="K22" t="str">
            <v>18-Otros</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50">
          <cell r="L50">
            <v>1</v>
          </cell>
          <cell r="M50">
            <v>2</v>
          </cell>
          <cell r="N50">
            <v>3</v>
          </cell>
          <cell r="O50" t="str">
            <v>1y2</v>
          </cell>
          <cell r="P50" t="str">
            <v>1y3</v>
          </cell>
          <cell r="Q50" t="str">
            <v>2y3</v>
          </cell>
          <cell r="R50" t="str">
            <v>1,2y3</v>
          </cell>
        </row>
      </sheetData>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C. Guía Análisis y Valoración "/>
      <sheetName val="Formato Análisis y Valoración"/>
      <sheetName val="Mapa de riesgos"/>
      <sheetName val="Calificación controles"/>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 val="MENU_DE_CONSULTA"/>
      <sheetName val="I__Instrucciones_generales"/>
      <sheetName val="II__Qué_es_la_Admón_de_Riesgo"/>
      <sheetName val="III__Etapas_Admón_Riesgos"/>
      <sheetName val="A__Política_Corporativa_Riesgos"/>
      <sheetName val="B__Guía_Identificación"/>
      <sheetName val="Formato_Identificación"/>
      <sheetName val="C__Guía_Análisis_y_Valoración_"/>
      <sheetName val="Formato_Análisis_y_Valoración"/>
      <sheetName val="Mapa_de_riesgos"/>
      <sheetName val="Calificación_controles"/>
      <sheetName val="D__Guía_Políticas_y_planes"/>
      <sheetName val="Formato_Polìticas_y_Planes"/>
      <sheetName val="Costeo_de_acciones_de_control"/>
      <sheetName val="E__Guía_para_el_Monitoreo"/>
      <sheetName val="Formato_Indice_de_Riesgos"/>
      <sheetName val="ANEXO_A__MAPA_PROCESOS_EAAB"/>
      <sheetName val="ANEXO_B__CRITERIOS_CALIFICACION"/>
      <sheetName val="ANEXO_C__GLOSARIO_I"/>
      <sheetName val="ANEXO_D__GLOSARIO_II"/>
      <sheetName val="ANEXO_E__CONSULTA_ARCHIVO_FISIC"/>
      <sheetName val="ANEXO_F__EJEMPLO"/>
      <sheetName val="LISTA_PARA_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institucionales"/>
      <sheetName val="Formato Análisis y Valoración"/>
      <sheetName val="Calificación controles"/>
      <sheetName val="planes"/>
      <sheetName val="A. Política Corporativa Riesgos"/>
      <sheetName val="B. Guía Identificación"/>
      <sheetName val="C. Guía Análisis y Valoración "/>
      <sheetName val="Mapa de riesgos"/>
      <sheetName val="hoja8"/>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sheetName val="Configuración"/>
      <sheetName val="LLuvia de ideas"/>
      <sheetName val="Inventario Activos"/>
      <sheetName val="MIAVIA"/>
      <sheetName val="Preguntas Corrupción"/>
      <sheetName val="Controles"/>
      <sheetName val="Matriz de Calor"/>
      <sheetName val="Tratamiento"/>
    </sheetNames>
    <sheetDataSet>
      <sheetData sheetId="0" refreshError="1"/>
      <sheetData sheetId="1">
        <row r="2">
          <cell r="G2" t="str">
            <v>Direccionamiento Estratégico y Planeación</v>
          </cell>
        </row>
      </sheetData>
      <sheetData sheetId="2" refreshError="1"/>
      <sheetData sheetId="3" refreshError="1"/>
      <sheetData sheetId="4" refreshError="1"/>
      <sheetData sheetId="5">
        <row r="5">
          <cell r="B5" t="str">
            <v>R6-MPFP</v>
          </cell>
        </row>
      </sheetData>
      <sheetData sheetId="6">
        <row r="1">
          <cell r="B1" t="str">
            <v>MATRIZ DE RIESGOS
Relación de Controles</v>
          </cell>
        </row>
      </sheetData>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MIAVIA"/>
      <sheetName val="Riesgos"/>
      <sheetName val="Preguntas Corrupción"/>
      <sheetName val="Matriz de Calor"/>
      <sheetName val="Tratamiento"/>
      <sheetName val="Configuración"/>
      <sheetName val="Control de Cambios"/>
    </sheetNames>
    <sheetDataSet>
      <sheetData sheetId="0" refreshError="1"/>
      <sheetData sheetId="1" refreshError="1"/>
      <sheetData sheetId="2"/>
      <sheetData sheetId="3">
        <row r="5">
          <cell r="B5" t="str">
            <v>R101-MPEH</v>
          </cell>
          <cell r="C5" t="str">
            <v>Posibilidad de recibir cualquier dádiva o beneficio a nombre propio para favorecer a los trabajadores oficiales o pensionados al registrar novedades de nomina inexistentes o el no registro de novedades que puedan generar sanciones o suspenciones al trabajador</v>
          </cell>
          <cell r="D5" t="str">
            <v>SI</v>
          </cell>
          <cell r="E5" t="str">
            <v>SI</v>
          </cell>
          <cell r="F5" t="str">
            <v>NO</v>
          </cell>
          <cell r="G5" t="str">
            <v>NO</v>
          </cell>
          <cell r="H5" t="str">
            <v>SI</v>
          </cell>
          <cell r="I5" t="str">
            <v>SI</v>
          </cell>
          <cell r="J5" t="str">
            <v>NO</v>
          </cell>
          <cell r="K5" t="str">
            <v>NO</v>
          </cell>
          <cell r="L5" t="str">
            <v>NO</v>
          </cell>
          <cell r="M5" t="str">
            <v>SI</v>
          </cell>
          <cell r="N5" t="str">
            <v>SI</v>
          </cell>
          <cell r="O5" t="str">
            <v>SI</v>
          </cell>
          <cell r="P5" t="str">
            <v>SI</v>
          </cell>
          <cell r="Q5" t="str">
            <v>SI</v>
          </cell>
          <cell r="R5" t="str">
            <v>NO</v>
          </cell>
          <cell r="S5" t="str">
            <v>NO</v>
          </cell>
          <cell r="T5" t="str">
            <v>NO</v>
          </cell>
          <cell r="U5" t="str">
            <v>NO</v>
          </cell>
          <cell r="V5" t="str">
            <v>NO</v>
          </cell>
          <cell r="W5">
            <v>9</v>
          </cell>
        </row>
        <row r="6">
          <cell r="B6" t="str">
            <v>R102-MPEH</v>
          </cell>
          <cell r="C6" t="str">
            <v>Posibilidad de recibir cualquier dádiva o beneficio a nombre propio para favorecer a los trabajadores oficiales o pensionados otorgando beneficios  convencionales sin el cumplimiento de requisitos</v>
          </cell>
          <cell r="D6" t="str">
            <v>SI</v>
          </cell>
          <cell r="E6" t="str">
            <v>SI</v>
          </cell>
          <cell r="F6" t="str">
            <v>NO</v>
          </cell>
          <cell r="G6" t="str">
            <v>NO</v>
          </cell>
          <cell r="H6" t="str">
            <v>NO</v>
          </cell>
          <cell r="I6" t="str">
            <v>SI</v>
          </cell>
          <cell r="J6" t="str">
            <v>NO</v>
          </cell>
          <cell r="K6" t="str">
            <v>NO</v>
          </cell>
          <cell r="L6" t="str">
            <v>NO</v>
          </cell>
          <cell r="M6" t="str">
            <v>SI</v>
          </cell>
          <cell r="N6" t="str">
            <v>SI</v>
          </cell>
          <cell r="O6" t="str">
            <v>SI</v>
          </cell>
          <cell r="P6" t="str">
            <v>SI</v>
          </cell>
          <cell r="Q6" t="str">
            <v>SI</v>
          </cell>
          <cell r="R6" t="str">
            <v>NO</v>
          </cell>
          <cell r="S6" t="str">
            <v>NO</v>
          </cell>
          <cell r="T6" t="str">
            <v>NO</v>
          </cell>
          <cell r="U6" t="str">
            <v>NO</v>
          </cell>
          <cell r="V6" t="str">
            <v>NO</v>
          </cell>
          <cell r="W6">
            <v>8</v>
          </cell>
        </row>
        <row r="7">
          <cell r="B7" t="str">
            <v>R103-MPEH</v>
          </cell>
          <cell r="C7" t="str">
            <v>Posibilidad de recibir cualquier dádiva o beneficio a nombre propio para realizar la alteración, modificación u omisión de información en el proceso de selección, promoción y vinculación con el fin de favorecer al candidato</v>
          </cell>
          <cell r="D7" t="str">
            <v>NO</v>
          </cell>
          <cell r="E7" t="str">
            <v>NO</v>
          </cell>
          <cell r="F7" t="str">
            <v>NO</v>
          </cell>
          <cell r="G7" t="str">
            <v>NO</v>
          </cell>
          <cell r="H7" t="str">
            <v>NO</v>
          </cell>
          <cell r="I7" t="str">
            <v>SI</v>
          </cell>
          <cell r="J7" t="str">
            <v>SI</v>
          </cell>
          <cell r="K7" t="str">
            <v>NO</v>
          </cell>
          <cell r="L7" t="str">
            <v>NO</v>
          </cell>
          <cell r="M7" t="str">
            <v>SI</v>
          </cell>
          <cell r="N7" t="str">
            <v>SI</v>
          </cell>
          <cell r="O7" t="str">
            <v>SI</v>
          </cell>
          <cell r="P7" t="str">
            <v>SI</v>
          </cell>
          <cell r="Q7" t="str">
            <v>SI</v>
          </cell>
          <cell r="R7" t="str">
            <v>NO</v>
          </cell>
          <cell r="S7" t="str">
            <v>NO</v>
          </cell>
          <cell r="T7" t="str">
            <v>NO</v>
          </cell>
          <cell r="U7" t="str">
            <v>NO</v>
          </cell>
          <cell r="V7" t="str">
            <v>NO</v>
          </cell>
          <cell r="W7">
            <v>7</v>
          </cell>
        </row>
        <row r="8">
          <cell r="C8" t="str">
            <v/>
          </cell>
          <cell r="W8">
            <v>0</v>
          </cell>
        </row>
        <row r="9">
          <cell r="C9" t="str">
            <v/>
          </cell>
          <cell r="W9">
            <v>0</v>
          </cell>
        </row>
        <row r="10">
          <cell r="C10" t="str">
            <v/>
          </cell>
          <cell r="W10">
            <v>0</v>
          </cell>
        </row>
        <row r="11">
          <cell r="C11" t="str">
            <v/>
          </cell>
          <cell r="W11">
            <v>0</v>
          </cell>
        </row>
        <row r="12">
          <cell r="C12" t="str">
            <v/>
          </cell>
          <cell r="W12">
            <v>0</v>
          </cell>
        </row>
        <row r="13">
          <cell r="C13" t="str">
            <v/>
          </cell>
          <cell r="W13">
            <v>0</v>
          </cell>
        </row>
        <row r="14">
          <cell r="C14" t="str">
            <v/>
          </cell>
          <cell r="W14">
            <v>0</v>
          </cell>
        </row>
        <row r="15">
          <cell r="C15" t="str">
            <v/>
          </cell>
          <cell r="W15">
            <v>0</v>
          </cell>
        </row>
        <row r="16">
          <cell r="C16" t="str">
            <v/>
          </cell>
          <cell r="W16">
            <v>0</v>
          </cell>
        </row>
        <row r="17">
          <cell r="C17" t="str">
            <v/>
          </cell>
          <cell r="W17">
            <v>0</v>
          </cell>
        </row>
        <row r="18">
          <cell r="C18" t="str">
            <v/>
          </cell>
          <cell r="W18">
            <v>0</v>
          </cell>
        </row>
        <row r="19">
          <cell r="C19" t="str">
            <v/>
          </cell>
          <cell r="W19">
            <v>0</v>
          </cell>
        </row>
        <row r="20">
          <cell r="C20" t="str">
            <v/>
          </cell>
          <cell r="W20">
            <v>0</v>
          </cell>
        </row>
        <row r="21">
          <cell r="C21" t="str">
            <v/>
          </cell>
          <cell r="W21">
            <v>0</v>
          </cell>
        </row>
        <row r="22">
          <cell r="C22" t="str">
            <v/>
          </cell>
          <cell r="W22">
            <v>0</v>
          </cell>
        </row>
        <row r="23">
          <cell r="C23" t="str">
            <v/>
          </cell>
          <cell r="W23">
            <v>0</v>
          </cell>
        </row>
        <row r="24">
          <cell r="C24" t="str">
            <v/>
          </cell>
          <cell r="W24">
            <v>0</v>
          </cell>
        </row>
        <row r="25">
          <cell r="C25" t="str">
            <v/>
          </cell>
          <cell r="W25">
            <v>0</v>
          </cell>
        </row>
        <row r="26">
          <cell r="C26" t="str">
            <v/>
          </cell>
          <cell r="W26">
            <v>0</v>
          </cell>
        </row>
        <row r="27">
          <cell r="C27" t="str">
            <v/>
          </cell>
          <cell r="W27">
            <v>0</v>
          </cell>
        </row>
        <row r="28">
          <cell r="C28" t="str">
            <v/>
          </cell>
          <cell r="W28">
            <v>0</v>
          </cell>
        </row>
        <row r="29">
          <cell r="C29" t="str">
            <v/>
          </cell>
          <cell r="W29">
            <v>0</v>
          </cell>
        </row>
        <row r="30">
          <cell r="C30" t="str">
            <v/>
          </cell>
          <cell r="W30">
            <v>0</v>
          </cell>
        </row>
        <row r="31">
          <cell r="C31" t="str">
            <v/>
          </cell>
          <cell r="W31">
            <v>0</v>
          </cell>
        </row>
        <row r="32">
          <cell r="C32" t="str">
            <v/>
          </cell>
          <cell r="W32">
            <v>0</v>
          </cell>
        </row>
        <row r="33">
          <cell r="C33" t="str">
            <v/>
          </cell>
          <cell r="W33">
            <v>0</v>
          </cell>
        </row>
        <row r="34">
          <cell r="C34" t="str">
            <v/>
          </cell>
          <cell r="W34">
            <v>0</v>
          </cell>
        </row>
        <row r="35">
          <cell r="C35" t="str">
            <v/>
          </cell>
          <cell r="W35">
            <v>0</v>
          </cell>
        </row>
        <row r="36">
          <cell r="C36" t="str">
            <v/>
          </cell>
          <cell r="W36">
            <v>0</v>
          </cell>
        </row>
        <row r="37">
          <cell r="C37" t="str">
            <v/>
          </cell>
          <cell r="W37">
            <v>0</v>
          </cell>
        </row>
        <row r="38">
          <cell r="C38" t="str">
            <v/>
          </cell>
          <cell r="W38">
            <v>0</v>
          </cell>
        </row>
        <row r="39">
          <cell r="C39" t="str">
            <v/>
          </cell>
          <cell r="W39">
            <v>0</v>
          </cell>
        </row>
        <row r="40">
          <cell r="C40" t="str">
            <v/>
          </cell>
          <cell r="W40">
            <v>0</v>
          </cell>
        </row>
        <row r="41">
          <cell r="C41" t="str">
            <v/>
          </cell>
          <cell r="W41">
            <v>0</v>
          </cell>
        </row>
        <row r="42">
          <cell r="C42" t="str">
            <v/>
          </cell>
          <cell r="W42">
            <v>0</v>
          </cell>
        </row>
        <row r="43">
          <cell r="C43" t="str">
            <v/>
          </cell>
          <cell r="W43">
            <v>0</v>
          </cell>
        </row>
        <row r="44">
          <cell r="C44" t="str">
            <v/>
          </cell>
          <cell r="W44">
            <v>0</v>
          </cell>
        </row>
        <row r="45">
          <cell r="C45" t="str">
            <v/>
          </cell>
          <cell r="W45">
            <v>0</v>
          </cell>
        </row>
        <row r="46">
          <cell r="C46" t="str">
            <v/>
          </cell>
          <cell r="W46">
            <v>0</v>
          </cell>
        </row>
        <row r="47">
          <cell r="C47" t="str">
            <v/>
          </cell>
          <cell r="W47">
            <v>0</v>
          </cell>
        </row>
        <row r="48">
          <cell r="C48" t="str">
            <v/>
          </cell>
          <cell r="W48">
            <v>0</v>
          </cell>
        </row>
        <row r="49">
          <cell r="C49" t="str">
            <v/>
          </cell>
          <cell r="W49">
            <v>0</v>
          </cell>
        </row>
        <row r="50">
          <cell r="C50" t="str">
            <v/>
          </cell>
          <cell r="W50">
            <v>0</v>
          </cell>
        </row>
        <row r="51">
          <cell r="C51" t="str">
            <v/>
          </cell>
          <cell r="W51">
            <v>0</v>
          </cell>
        </row>
        <row r="52">
          <cell r="C52" t="str">
            <v/>
          </cell>
          <cell r="W52">
            <v>0</v>
          </cell>
        </row>
        <row r="53">
          <cell r="C53" t="str">
            <v/>
          </cell>
          <cell r="W53">
            <v>0</v>
          </cell>
        </row>
        <row r="54">
          <cell r="C54" t="str">
            <v/>
          </cell>
          <cell r="W54">
            <v>0</v>
          </cell>
        </row>
        <row r="55">
          <cell r="C55" t="str">
            <v/>
          </cell>
          <cell r="W55">
            <v>0</v>
          </cell>
        </row>
        <row r="56">
          <cell r="C56" t="str">
            <v/>
          </cell>
          <cell r="W56">
            <v>0</v>
          </cell>
        </row>
        <row r="57">
          <cell r="C57" t="str">
            <v/>
          </cell>
          <cell r="W57">
            <v>0</v>
          </cell>
        </row>
        <row r="58">
          <cell r="C58" t="str">
            <v/>
          </cell>
          <cell r="W58">
            <v>0</v>
          </cell>
        </row>
        <row r="59">
          <cell r="C59" t="str">
            <v/>
          </cell>
          <cell r="W59">
            <v>0</v>
          </cell>
        </row>
        <row r="60">
          <cell r="C60" t="str">
            <v/>
          </cell>
          <cell r="W60">
            <v>0</v>
          </cell>
        </row>
        <row r="61">
          <cell r="C61" t="str">
            <v/>
          </cell>
          <cell r="W61">
            <v>0</v>
          </cell>
        </row>
        <row r="62">
          <cell r="C62" t="str">
            <v/>
          </cell>
          <cell r="W62">
            <v>0</v>
          </cell>
        </row>
        <row r="63">
          <cell r="C63" t="str">
            <v/>
          </cell>
          <cell r="W63">
            <v>0</v>
          </cell>
        </row>
        <row r="64">
          <cell r="C64" t="str">
            <v/>
          </cell>
          <cell r="W64">
            <v>0</v>
          </cell>
        </row>
        <row r="65">
          <cell r="C65" t="str">
            <v/>
          </cell>
          <cell r="W65">
            <v>0</v>
          </cell>
        </row>
        <row r="66">
          <cell r="C66" t="str">
            <v/>
          </cell>
          <cell r="W66">
            <v>0</v>
          </cell>
        </row>
        <row r="67">
          <cell r="C67" t="str">
            <v/>
          </cell>
          <cell r="W67">
            <v>0</v>
          </cell>
        </row>
        <row r="68">
          <cell r="C68" t="str">
            <v/>
          </cell>
          <cell r="W68">
            <v>0</v>
          </cell>
        </row>
        <row r="69">
          <cell r="C69" t="str">
            <v/>
          </cell>
          <cell r="W69">
            <v>0</v>
          </cell>
        </row>
        <row r="70">
          <cell r="C70" t="str">
            <v/>
          </cell>
          <cell r="W70">
            <v>0</v>
          </cell>
        </row>
        <row r="71">
          <cell r="C71" t="str">
            <v/>
          </cell>
          <cell r="W71">
            <v>0</v>
          </cell>
        </row>
        <row r="72">
          <cell r="C72" t="str">
            <v/>
          </cell>
          <cell r="W72">
            <v>0</v>
          </cell>
        </row>
        <row r="73">
          <cell r="C73" t="str">
            <v/>
          </cell>
          <cell r="W73">
            <v>0</v>
          </cell>
        </row>
        <row r="74">
          <cell r="C74" t="str">
            <v/>
          </cell>
          <cell r="W74">
            <v>0</v>
          </cell>
        </row>
        <row r="75">
          <cell r="C75" t="str">
            <v/>
          </cell>
          <cell r="W75">
            <v>0</v>
          </cell>
        </row>
        <row r="76">
          <cell r="C76" t="str">
            <v/>
          </cell>
          <cell r="W76">
            <v>0</v>
          </cell>
        </row>
        <row r="77">
          <cell r="C77" t="str">
            <v/>
          </cell>
          <cell r="W77">
            <v>0</v>
          </cell>
        </row>
        <row r="78">
          <cell r="C78" t="str">
            <v/>
          </cell>
          <cell r="W78">
            <v>0</v>
          </cell>
        </row>
        <row r="79">
          <cell r="C79" t="str">
            <v/>
          </cell>
          <cell r="W79">
            <v>0</v>
          </cell>
        </row>
        <row r="80">
          <cell r="C80" t="str">
            <v/>
          </cell>
          <cell r="W80">
            <v>0</v>
          </cell>
        </row>
        <row r="81">
          <cell r="C81" t="str">
            <v/>
          </cell>
          <cell r="W81">
            <v>0</v>
          </cell>
        </row>
        <row r="82">
          <cell r="C82" t="str">
            <v/>
          </cell>
          <cell r="W82">
            <v>0</v>
          </cell>
        </row>
        <row r="83">
          <cell r="C83" t="str">
            <v/>
          </cell>
          <cell r="W83">
            <v>0</v>
          </cell>
        </row>
        <row r="84">
          <cell r="C84" t="str">
            <v/>
          </cell>
          <cell r="W84">
            <v>0</v>
          </cell>
        </row>
        <row r="85">
          <cell r="C85" t="str">
            <v/>
          </cell>
          <cell r="W85">
            <v>0</v>
          </cell>
        </row>
        <row r="86">
          <cell r="C86" t="str">
            <v/>
          </cell>
          <cell r="W86">
            <v>0</v>
          </cell>
        </row>
        <row r="87">
          <cell r="C87" t="str">
            <v/>
          </cell>
          <cell r="W87">
            <v>0</v>
          </cell>
        </row>
        <row r="88">
          <cell r="C88" t="str">
            <v/>
          </cell>
          <cell r="W88">
            <v>0</v>
          </cell>
        </row>
        <row r="89">
          <cell r="C89" t="str">
            <v/>
          </cell>
          <cell r="W89">
            <v>0</v>
          </cell>
        </row>
        <row r="90">
          <cell r="C90" t="str">
            <v/>
          </cell>
          <cell r="W90">
            <v>0</v>
          </cell>
        </row>
        <row r="91">
          <cell r="C91" t="str">
            <v/>
          </cell>
          <cell r="W91">
            <v>0</v>
          </cell>
        </row>
        <row r="92">
          <cell r="C92" t="str">
            <v/>
          </cell>
          <cell r="W92">
            <v>0</v>
          </cell>
        </row>
        <row r="93">
          <cell r="C93" t="str">
            <v/>
          </cell>
          <cell r="W93">
            <v>0</v>
          </cell>
        </row>
        <row r="94">
          <cell r="C94" t="str">
            <v/>
          </cell>
          <cell r="W94">
            <v>0</v>
          </cell>
        </row>
        <row r="95">
          <cell r="C95" t="str">
            <v/>
          </cell>
          <cell r="W95">
            <v>0</v>
          </cell>
        </row>
        <row r="96">
          <cell r="C96" t="str">
            <v/>
          </cell>
          <cell r="W96">
            <v>0</v>
          </cell>
        </row>
        <row r="97">
          <cell r="C97" t="str">
            <v/>
          </cell>
          <cell r="W97">
            <v>0</v>
          </cell>
        </row>
        <row r="98">
          <cell r="C98" t="str">
            <v/>
          </cell>
          <cell r="W98">
            <v>0</v>
          </cell>
        </row>
        <row r="99">
          <cell r="C99" t="str">
            <v/>
          </cell>
          <cell r="W99">
            <v>0</v>
          </cell>
        </row>
        <row r="100">
          <cell r="C100" t="str">
            <v/>
          </cell>
          <cell r="W100">
            <v>0</v>
          </cell>
        </row>
        <row r="101">
          <cell r="C101" t="str">
            <v/>
          </cell>
          <cell r="W101">
            <v>0</v>
          </cell>
        </row>
        <row r="102">
          <cell r="C102" t="str">
            <v/>
          </cell>
          <cell r="W102">
            <v>0</v>
          </cell>
        </row>
        <row r="103">
          <cell r="C103" t="str">
            <v/>
          </cell>
          <cell r="W103">
            <v>0</v>
          </cell>
        </row>
        <row r="104">
          <cell r="C104" t="str">
            <v/>
          </cell>
          <cell r="W104">
            <v>0</v>
          </cell>
        </row>
        <row r="105">
          <cell r="B105" t="str">
            <v>X</v>
          </cell>
          <cell r="C105" t="str">
            <v>X</v>
          </cell>
          <cell r="D105" t="str">
            <v>X</v>
          </cell>
          <cell r="E105" t="str">
            <v>X</v>
          </cell>
          <cell r="F105" t="str">
            <v>X</v>
          </cell>
          <cell r="G105" t="str">
            <v>X</v>
          </cell>
          <cell r="H105" t="str">
            <v>X</v>
          </cell>
          <cell r="I105" t="str">
            <v>X</v>
          </cell>
          <cell r="J105" t="str">
            <v>X</v>
          </cell>
          <cell r="K105" t="str">
            <v>X</v>
          </cell>
          <cell r="L105" t="str">
            <v>X</v>
          </cell>
          <cell r="M105" t="str">
            <v>X</v>
          </cell>
          <cell r="N105" t="str">
            <v>X</v>
          </cell>
          <cell r="O105" t="str">
            <v>X</v>
          </cell>
          <cell r="P105" t="str">
            <v>X</v>
          </cell>
          <cell r="Q105" t="str">
            <v>X</v>
          </cell>
          <cell r="R105" t="str">
            <v>X</v>
          </cell>
          <cell r="S105" t="str">
            <v>X</v>
          </cell>
          <cell r="T105" t="str">
            <v>X</v>
          </cell>
          <cell r="U105" t="str">
            <v>X</v>
          </cell>
          <cell r="V105" t="str">
            <v>X</v>
          </cell>
          <cell r="W105" t="str">
            <v>X</v>
          </cell>
        </row>
      </sheetData>
      <sheetData sheetId="4" refreshError="1"/>
      <sheetData sheetId="5" refreshError="1"/>
      <sheetData sheetId="6">
        <row r="2">
          <cell r="G2" t="str">
            <v>Direccionamiento Estratégico y Planeación</v>
          </cell>
          <cell r="H2" t="str">
            <v>MPEE</v>
          </cell>
          <cell r="L2" t="str">
            <v>Muy Alta</v>
          </cell>
          <cell r="M2">
            <v>1</v>
          </cell>
          <cell r="N2" t="str">
            <v>&gt;= 5.000 veces por año</v>
          </cell>
          <cell r="O2" t="str">
            <v>Muy Alta</v>
          </cell>
          <cell r="S2">
            <v>1</v>
          </cell>
          <cell r="T2" t="str">
            <v>Catastrófico</v>
          </cell>
          <cell r="U2">
            <v>1</v>
          </cell>
          <cell r="W2">
            <v>1</v>
          </cell>
          <cell r="AI2" t="str">
            <v>Preventivo</v>
          </cell>
          <cell r="AJ2" t="str">
            <v>Medida o acción que modifica la probabilidad del riesgo, es decir que gestiona una o varias causas del riesgo.</v>
          </cell>
          <cell r="AK2">
            <v>0.25</v>
          </cell>
        </row>
        <row r="3">
          <cell r="G3" t="str">
            <v>Gestión de Comunicaciones</v>
          </cell>
          <cell r="H3" t="str">
            <v>MPEC</v>
          </cell>
          <cell r="L3" t="str">
            <v>Alta</v>
          </cell>
          <cell r="M3">
            <v>0.8</v>
          </cell>
          <cell r="N3" t="str">
            <v>500 - 4.999 VECES AL AÑO</v>
          </cell>
          <cell r="O3" t="str">
            <v>Alta</v>
          </cell>
          <cell r="S3">
            <v>0.8</v>
          </cell>
          <cell r="T3" t="str">
            <v>Mayor</v>
          </cell>
          <cell r="U3">
            <v>0.8</v>
          </cell>
          <cell r="AI3" t="str">
            <v>Correctivo</v>
          </cell>
          <cell r="AJ3" t="str">
            <v xml:space="preserve"> Medida o acción que modifica el impacto del riesgo, es decir que gestiona una o varias consecuencias del riesgo.</v>
          </cell>
          <cell r="AK3">
            <v>0.1</v>
          </cell>
          <cell r="BQ3" t="str">
            <v>Gestión</v>
          </cell>
          <cell r="BR3">
            <v>0.2</v>
          </cell>
          <cell r="BS3">
            <v>0.2</v>
          </cell>
        </row>
        <row r="4">
          <cell r="G4" t="str">
            <v>Gestión Ambiental</v>
          </cell>
          <cell r="H4" t="str">
            <v>MPMI</v>
          </cell>
          <cell r="L4" t="str">
            <v>Media</v>
          </cell>
          <cell r="M4">
            <v>0.6</v>
          </cell>
          <cell r="N4" t="str">
            <v>24 - 499 VECES AL AÑO</v>
          </cell>
          <cell r="O4" t="str">
            <v>Media</v>
          </cell>
          <cell r="S4">
            <v>0.6</v>
          </cell>
          <cell r="T4" t="str">
            <v>Moderado</v>
          </cell>
          <cell r="U4">
            <v>0.6</v>
          </cell>
          <cell r="W4">
            <v>0.7</v>
          </cell>
          <cell r="AI4" t="str">
            <v>Detectivo</v>
          </cell>
          <cell r="AJ4" t="str">
            <v xml:space="preserve"> Detecta desviaciones o materializaciones del riesgo y devuelven el proceso a los controles preventivos , es decir que gestiona una o varias causas del riesgo.</v>
          </cell>
          <cell r="AK4">
            <v>0.15</v>
          </cell>
          <cell r="BQ4" t="str">
            <v>Corrupción</v>
          </cell>
          <cell r="BR4">
            <v>0.2</v>
          </cell>
          <cell r="BS4">
            <v>0.6</v>
          </cell>
        </row>
        <row r="5">
          <cell r="G5" t="str">
            <v>Servicio Acueducto</v>
          </cell>
          <cell r="H5" t="str">
            <v>MPMA</v>
          </cell>
          <cell r="L5" t="str">
            <v>Baja</v>
          </cell>
          <cell r="M5">
            <v>0.4</v>
          </cell>
          <cell r="N5" t="str">
            <v>3 - 23 VECES AL AÑO</v>
          </cell>
          <cell r="O5" t="str">
            <v>Baja</v>
          </cell>
          <cell r="S5">
            <v>0.4</v>
          </cell>
          <cell r="T5" t="str">
            <v>Menor</v>
          </cell>
          <cell r="U5">
            <v>0.4</v>
          </cell>
          <cell r="BQ5" t="str">
            <v>Ambiental</v>
          </cell>
          <cell r="BR5">
            <v>0.2</v>
          </cell>
          <cell r="BS5">
            <v>0.2</v>
          </cell>
        </row>
        <row r="6">
          <cell r="G6" t="str">
            <v>Servicio Alcantarillado Sanitario y Pluvial</v>
          </cell>
          <cell r="H6" t="str">
            <v>MPML</v>
          </cell>
          <cell r="L6" t="str">
            <v>Muy Baja</v>
          </cell>
          <cell r="M6">
            <v>0.2</v>
          </cell>
          <cell r="N6" t="str">
            <v>2 VCES AL AÑO O MENOS</v>
          </cell>
          <cell r="O6" t="str">
            <v>Muy Baja</v>
          </cell>
          <cell r="S6">
            <v>0.2</v>
          </cell>
          <cell r="T6" t="str">
            <v>Leve</v>
          </cell>
          <cell r="U6">
            <v>0.2</v>
          </cell>
          <cell r="W6">
            <v>0.3</v>
          </cell>
          <cell r="BQ6" t="str">
            <v>Seguridad  información</v>
          </cell>
          <cell r="BR6">
            <v>0.2</v>
          </cell>
          <cell r="BS6">
            <v>0.2</v>
          </cell>
        </row>
        <row r="7">
          <cell r="G7" t="str">
            <v>Gestión Comercial</v>
          </cell>
          <cell r="H7" t="str">
            <v>MPMU</v>
          </cell>
          <cell r="AD7" t="str">
            <v>0,2-0,2</v>
          </cell>
          <cell r="AE7" t="str">
            <v>Muy Baja-Leve</v>
          </cell>
          <cell r="AF7" t="str">
            <v>Zona Baja</v>
          </cell>
          <cell r="AG7" t="str">
            <v>Aceptación</v>
          </cell>
          <cell r="AI7" t="str">
            <v>Manual</v>
          </cell>
          <cell r="AJ7" t="str">
            <v>Cuando el control es aplicado por personas o seres humanos.</v>
          </cell>
          <cell r="AK7">
            <v>0.15</v>
          </cell>
          <cell r="BQ7" t="str">
            <v>SARLAFT</v>
          </cell>
          <cell r="BR7">
            <v>0.2</v>
          </cell>
          <cell r="BS7">
            <v>0.2</v>
          </cell>
        </row>
        <row r="8">
          <cell r="G8" t="str">
            <v>Gestión Social</v>
          </cell>
          <cell r="H8" t="str">
            <v>MPMS</v>
          </cell>
          <cell r="AD8" t="str">
            <v>0,2-0,4</v>
          </cell>
          <cell r="AE8" t="str">
            <v>Muy Baja-Menor</v>
          </cell>
          <cell r="AF8" t="str">
            <v>Zona Baja</v>
          </cell>
          <cell r="AG8" t="str">
            <v>Aceptación</v>
          </cell>
          <cell r="AI8" t="str">
            <v>Automático</v>
          </cell>
          <cell r="AJ8" t="str">
            <v>Cuando el control es realizado por una herramienta tecnológica de manera automática</v>
          </cell>
          <cell r="AK8">
            <v>0.25</v>
          </cell>
          <cell r="BQ8" t="str">
            <v>Fiscal</v>
          </cell>
          <cell r="BR8">
            <v>0.2</v>
          </cell>
          <cell r="BS8">
            <v>0.2</v>
          </cell>
        </row>
        <row r="9">
          <cell r="G9" t="str">
            <v>Gestión del Talento Humano</v>
          </cell>
          <cell r="H9" t="str">
            <v>MPEH</v>
          </cell>
          <cell r="L9" t="str">
            <v>Casi Seguro</v>
          </cell>
          <cell r="M9">
            <v>1</v>
          </cell>
          <cell r="R9" t="str">
            <v>Catastrófico</v>
          </cell>
          <cell r="AD9" t="str">
            <v>0,4-0,2</v>
          </cell>
          <cell r="AE9" t="str">
            <v>Baja-Leve</v>
          </cell>
          <cell r="AF9" t="str">
            <v>Zona Baja</v>
          </cell>
          <cell r="AG9" t="str">
            <v>Aceptación</v>
          </cell>
        </row>
        <row r="10">
          <cell r="G10" t="str">
            <v xml:space="preserve">Gestión Contractual </v>
          </cell>
          <cell r="H10" t="str">
            <v>MPFB</v>
          </cell>
          <cell r="L10" t="str">
            <v>Probable</v>
          </cell>
          <cell r="M10">
            <v>0.8</v>
          </cell>
          <cell r="R10" t="str">
            <v>Mayor</v>
          </cell>
          <cell r="AD10" t="str">
            <v>0,6-0,2</v>
          </cell>
          <cell r="AE10" t="str">
            <v>Media-Leve</v>
          </cell>
          <cell r="AF10" t="str">
            <v>Zona Media</v>
          </cell>
          <cell r="AG10" t="str">
            <v>Plan de tratamiento</v>
          </cell>
        </row>
        <row r="11">
          <cell r="G11" t="str">
            <v>Gestión Predial</v>
          </cell>
          <cell r="H11" t="str">
            <v>MPFP</v>
          </cell>
          <cell r="L11" t="str">
            <v>Posible</v>
          </cell>
          <cell r="M11">
            <v>0.6</v>
          </cell>
          <cell r="R11" t="str">
            <v>Moderado</v>
          </cell>
          <cell r="AD11" t="str">
            <v>0,8-0,2</v>
          </cell>
          <cell r="AE11" t="str">
            <v>Alta-Leve</v>
          </cell>
          <cell r="AF11" t="str">
            <v>Zona Media</v>
          </cell>
          <cell r="AG11" t="str">
            <v>Plan de tratamiento</v>
          </cell>
        </row>
        <row r="12">
          <cell r="G12" t="str">
            <v>Gestión Financiera</v>
          </cell>
          <cell r="H12" t="str">
            <v>MPFF</v>
          </cell>
          <cell r="L12" t="str">
            <v>Improbable</v>
          </cell>
          <cell r="M12">
            <v>0.4</v>
          </cell>
          <cell r="AD12" t="str">
            <v>0,4-0,4</v>
          </cell>
          <cell r="AE12" t="str">
            <v>Baja-Menor</v>
          </cell>
          <cell r="AF12" t="str">
            <v>Zona Media</v>
          </cell>
          <cell r="AG12" t="str">
            <v>Plan de tratamiento</v>
          </cell>
        </row>
        <row r="13">
          <cell r="G13" t="str">
            <v>Gestión  Documental</v>
          </cell>
          <cell r="H13" t="str">
            <v>MPFD</v>
          </cell>
          <cell r="L13" t="str">
            <v>Rara vez</v>
          </cell>
          <cell r="M13">
            <v>0.2</v>
          </cell>
          <cell r="AD13" t="str">
            <v>0,6-0,4</v>
          </cell>
          <cell r="AE13" t="str">
            <v>Media-Menor</v>
          </cell>
          <cell r="AF13" t="str">
            <v>Zona Media</v>
          </cell>
          <cell r="AG13" t="str">
            <v>Plan de tratamiento</v>
          </cell>
        </row>
        <row r="14">
          <cell r="G14" t="str">
            <v>Gestión de Servicios Administrativos</v>
          </cell>
          <cell r="H14" t="str">
            <v>MPFA</v>
          </cell>
          <cell r="AD14" t="str">
            <v>0,8-0,4</v>
          </cell>
          <cell r="AE14" t="str">
            <v>Alta-Menor</v>
          </cell>
          <cell r="AF14" t="str">
            <v>Zona Media</v>
          </cell>
          <cell r="AG14" t="str">
            <v>Plan de tratamiento</v>
          </cell>
        </row>
        <row r="15">
          <cell r="G15" t="str">
            <v>Gestion de Mantenimiento, Calibración, Hidrometereología y Ensayo</v>
          </cell>
          <cell r="H15" t="str">
            <v>MPMM</v>
          </cell>
          <cell r="AD15" t="str">
            <v>0,2-0,6</v>
          </cell>
          <cell r="AE15" t="str">
            <v>Muy Baja-Moderado</v>
          </cell>
          <cell r="AF15" t="str">
            <v>Zona Media</v>
          </cell>
          <cell r="AG15" t="str">
            <v>Plan de tratamiento</v>
          </cell>
        </row>
        <row r="16">
          <cell r="G16" t="str">
            <v>Gestión de TIC</v>
          </cell>
          <cell r="H16" t="str">
            <v>MPFT</v>
          </cell>
          <cell r="AD16" t="str">
            <v>0,4-0,6</v>
          </cell>
          <cell r="AE16" t="str">
            <v>Baja-Moderado</v>
          </cell>
          <cell r="AF16" t="str">
            <v>Zona Media</v>
          </cell>
          <cell r="AG16" t="str">
            <v>Plan de tratamiento</v>
          </cell>
        </row>
        <row r="17">
          <cell r="G17" t="str">
            <v>Gestión del Conocimiento e Innovación</v>
          </cell>
          <cell r="H17" t="str">
            <v>MPFI</v>
          </cell>
          <cell r="AD17" t="str">
            <v>0,6-0,6</v>
          </cell>
          <cell r="AE17" t="str">
            <v>Media-Moderado</v>
          </cell>
          <cell r="AF17" t="str">
            <v>Zona Media</v>
          </cell>
          <cell r="AG17" t="str">
            <v>Plan de tratamiento</v>
          </cell>
        </row>
        <row r="18">
          <cell r="G18" t="str">
            <v>Gestión Jurídica</v>
          </cell>
          <cell r="H18" t="str">
            <v>MPFJ</v>
          </cell>
          <cell r="AD18" t="str">
            <v>1-0,2</v>
          </cell>
          <cell r="AE18" t="str">
            <v>Muy Alta-Leve</v>
          </cell>
          <cell r="AF18" t="str">
            <v>Zona Alta</v>
          </cell>
          <cell r="AG18" t="str">
            <v>Plan de tratamiento</v>
          </cell>
        </row>
        <row r="19">
          <cell r="G19" t="str">
            <v xml:space="preserve">Evaluación Independiente </v>
          </cell>
          <cell r="H19" t="str">
            <v>MPCI</v>
          </cell>
          <cell r="AD19" t="str">
            <v>1-0,4</v>
          </cell>
          <cell r="AE19" t="str">
            <v>Muy Alta-Menor</v>
          </cell>
          <cell r="AF19" t="str">
            <v>Zona Alta</v>
          </cell>
          <cell r="AG19" t="str">
            <v>Plan de tratamiento</v>
          </cell>
        </row>
        <row r="20">
          <cell r="AD20" t="str">
            <v>1-0,6</v>
          </cell>
          <cell r="AE20" t="str">
            <v>Muy Alta-Moderado</v>
          </cell>
          <cell r="AF20" t="str">
            <v>Zona Alta</v>
          </cell>
          <cell r="AG20" t="str">
            <v>Plan de tratamiento</v>
          </cell>
        </row>
        <row r="21">
          <cell r="AD21" t="str">
            <v>1-0,8</v>
          </cell>
          <cell r="AE21" t="str">
            <v>Muy Alta-Mayor</v>
          </cell>
          <cell r="AF21" t="str">
            <v>Zona Alta</v>
          </cell>
          <cell r="AG21" t="str">
            <v>Plan de tratamiento</v>
          </cell>
        </row>
        <row r="22">
          <cell r="AD22" t="str">
            <v>0,8-0,6</v>
          </cell>
          <cell r="AE22" t="str">
            <v>Alta-Moderado</v>
          </cell>
          <cell r="AF22" t="str">
            <v>Zona Alta</v>
          </cell>
          <cell r="AG22" t="str">
            <v>Plan de tratamiento</v>
          </cell>
        </row>
        <row r="23">
          <cell r="AD23" t="str">
            <v>0,8-0,8</v>
          </cell>
          <cell r="AE23" t="str">
            <v>Alta-Mayor</v>
          </cell>
          <cell r="AF23" t="str">
            <v>Zona Alta</v>
          </cell>
          <cell r="AG23" t="str">
            <v>Plan de tratamiento</v>
          </cell>
        </row>
        <row r="24">
          <cell r="AD24" t="str">
            <v>0,6-0,8</v>
          </cell>
          <cell r="AE24" t="str">
            <v>Media-Mayor</v>
          </cell>
          <cell r="AF24" t="str">
            <v>Zona Alta</v>
          </cell>
          <cell r="AG24" t="str">
            <v>Plan de tratamiento</v>
          </cell>
        </row>
        <row r="25">
          <cell r="AD25" t="str">
            <v>0,4-0,8</v>
          </cell>
          <cell r="AE25" t="str">
            <v>Baja-Mayor</v>
          </cell>
          <cell r="AF25" t="str">
            <v>Zona Alta</v>
          </cell>
          <cell r="AG25" t="str">
            <v>Plan de tratamiento</v>
          </cell>
        </row>
        <row r="26">
          <cell r="AD26" t="str">
            <v>0,2-0,8</v>
          </cell>
          <cell r="AE26" t="str">
            <v>Muy Baja-Mayor</v>
          </cell>
          <cell r="AF26" t="str">
            <v>Zona Alta</v>
          </cell>
          <cell r="AG26" t="str">
            <v>Plan de tratamiento</v>
          </cell>
        </row>
        <row r="27">
          <cell r="AD27" t="str">
            <v>0,2-1</v>
          </cell>
          <cell r="AE27" t="str">
            <v>Muy Baja-Catastrófico</v>
          </cell>
          <cell r="AF27" t="str">
            <v>Zona Extrema</v>
          </cell>
          <cell r="AG27" t="str">
            <v>Plan de tratamiento Prioritario</v>
          </cell>
        </row>
        <row r="28">
          <cell r="AD28" t="str">
            <v>0,4-1</v>
          </cell>
          <cell r="AE28" t="str">
            <v>Baja-Catastrófico</v>
          </cell>
          <cell r="AF28" t="str">
            <v>Zona Extrema</v>
          </cell>
          <cell r="AG28" t="str">
            <v>Plan de tratamiento Prioritario</v>
          </cell>
        </row>
        <row r="29">
          <cell r="AD29" t="str">
            <v>0,6-1</v>
          </cell>
          <cell r="AE29" t="str">
            <v>Media-Catastrófico</v>
          </cell>
          <cell r="AF29" t="str">
            <v>Zona Extrema</v>
          </cell>
          <cell r="AG29" t="str">
            <v>Plan de tratamiento Prioritario</v>
          </cell>
        </row>
        <row r="30">
          <cell r="AD30" t="str">
            <v>0,8-1</v>
          </cell>
          <cell r="AE30" t="str">
            <v>Alta-Catastrófico</v>
          </cell>
          <cell r="AF30" t="str">
            <v>Zona Extrema</v>
          </cell>
          <cell r="AG30" t="str">
            <v>Plan de tratamiento Prioritario</v>
          </cell>
        </row>
        <row r="31">
          <cell r="AD31" t="str">
            <v>1-1</v>
          </cell>
          <cell r="AE31" t="str">
            <v>Muy Alta-Catastrófico</v>
          </cell>
          <cell r="AF31" t="str">
            <v>Zona Extrema</v>
          </cell>
          <cell r="AG31" t="str">
            <v>Plan de tratamiento Prioritario</v>
          </cell>
        </row>
        <row r="48">
          <cell r="R48" t="str">
            <v>Catastrófico</v>
          </cell>
        </row>
        <row r="49">
          <cell r="R49" t="str">
            <v>Moderado</v>
          </cell>
        </row>
        <row r="50">
          <cell r="R50" t="str">
            <v>Leve</v>
          </cell>
        </row>
        <row r="57">
          <cell r="J57" t="str">
            <v>Gestión</v>
          </cell>
        </row>
        <row r="58">
          <cell r="J58" t="str">
            <v>Corrupción</v>
          </cell>
        </row>
        <row r="59">
          <cell r="J59" t="str">
            <v>Ambiental</v>
          </cell>
        </row>
        <row r="60">
          <cell r="J60" t="str">
            <v>Seguridad  información</v>
          </cell>
        </row>
        <row r="61">
          <cell r="J61" t="str">
            <v>SARLAFT</v>
          </cell>
        </row>
        <row r="62">
          <cell r="J62" t="str">
            <v>Fiscal</v>
          </cell>
        </row>
        <row r="75">
          <cell r="J75" t="str">
            <v>Preventivo</v>
          </cell>
          <cell r="K75" t="str">
            <v>CP</v>
          </cell>
        </row>
        <row r="76">
          <cell r="J76" t="str">
            <v>Correctivo</v>
          </cell>
          <cell r="K76" t="str">
            <v>CC</v>
          </cell>
        </row>
        <row r="77">
          <cell r="J77" t="str">
            <v>Detectivo</v>
          </cell>
          <cell r="K77" t="str">
            <v>CD</v>
          </cell>
        </row>
      </sheetData>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uració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_30nov17"/>
      <sheetName val="Matriz Riesgos_2018"/>
      <sheetName val="Planes"/>
      <sheetName val="Estado Activ."/>
      <sheetName val="Determinar impacto"/>
      <sheetName val="criterio probabilid"/>
      <sheetName val="Matriz 5x5 Rangos"/>
      <sheetName val="Trazabilidad Riesgo"/>
      <sheetName val="datos lista despegable"/>
      <sheetName val="Listas"/>
      <sheetName val="Tablas Valoración_Matriz"/>
    </sheetNames>
    <sheetDataSet>
      <sheetData sheetId="0" refreshError="1"/>
      <sheetData sheetId="1" refreshError="1"/>
      <sheetData sheetId="2"/>
      <sheetData sheetId="3">
        <row r="4">
          <cell r="A4" t="str">
            <v>Cumplida</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ón 1 por proceso"/>
      <sheetName val="Mapa de riesgo"/>
      <sheetName val="Determinar impacto"/>
      <sheetName val="criterio probabilid"/>
      <sheetName val="Matriz 5x5 Rangos"/>
      <sheetName val="Trazabilidad de Riesgos"/>
      <sheetName val="Planes"/>
      <sheetName val="Estado Activ."/>
      <sheetName val="OE"/>
      <sheetName val="datos lista despegable"/>
      <sheetName val="Hoja5"/>
    </sheetNames>
    <sheetDataSet>
      <sheetData sheetId="0"/>
      <sheetData sheetId="1"/>
      <sheetData sheetId="2"/>
      <sheetData sheetId="3"/>
      <sheetData sheetId="4"/>
      <sheetData sheetId="5"/>
      <sheetData sheetId="6"/>
      <sheetData sheetId="7">
        <row r="4">
          <cell r="A4" t="str">
            <v>Cumplida</v>
          </cell>
        </row>
        <row r="5">
          <cell r="A5" t="str">
            <v>En avance</v>
          </cell>
        </row>
        <row r="6">
          <cell r="A6" t="str">
            <v>Pendiente por Iniciar</v>
          </cell>
        </row>
        <row r="7">
          <cell r="A7" t="str">
            <v>Vencida</v>
          </cell>
        </row>
        <row r="8">
          <cell r="A8" t="str">
            <v>No aplica al corte</v>
          </cell>
        </row>
        <row r="13">
          <cell r="A13" t="str">
            <v>Cumplido</v>
          </cell>
        </row>
        <row r="14">
          <cell r="A14" t="str">
            <v>En avance oportuno</v>
          </cell>
        </row>
        <row r="15">
          <cell r="A15" t="str">
            <v>En avance con retrasos</v>
          </cell>
        </row>
        <row r="16">
          <cell r="A16" t="str">
            <v>Vencido</v>
          </cell>
        </row>
        <row r="17">
          <cell r="A17" t="str">
            <v>En formulación</v>
          </cell>
        </row>
        <row r="18">
          <cell r="A18" t="str">
            <v>En reformulación</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 val="datos lista despegable"/>
      <sheetName val="Hoja1"/>
      <sheetName val="Mapa de Riesgos por causas"/>
      <sheetName val="Gráfico causas"/>
      <sheetName val="cuadro de decisión ADM RIESGO"/>
      <sheetName val="Hoja5"/>
      <sheetName val="Matriz 5x5 Rangos"/>
      <sheetName val="criterio impacto "/>
      <sheetName val="criterio probabilid"/>
      <sheetName val="como identificar riesgos"/>
      <sheetName val="OE"/>
      <sheetName val="datos lista despegable "/>
      <sheetName val="datos lista despeg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refreshError="1"/>
      <sheetData sheetId="10" refreshError="1"/>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12" refreshError="1"/>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30">
          <cell r="A230" t="str">
            <v>Prevenir el riesgo</v>
          </cell>
        </row>
        <row r="231">
          <cell r="A231" t="str">
            <v>Proteger el riesgo</v>
          </cell>
        </row>
        <row r="232">
          <cell r="A232" t="str">
            <v>Compartir el riesgo</v>
          </cell>
        </row>
        <row r="233">
          <cell r="A233" t="str">
            <v>Evitar el riesgo</v>
          </cell>
        </row>
        <row r="234">
          <cell r="A234" t="str">
            <v>Prevenir y proteger el riesgo</v>
          </cell>
        </row>
        <row r="235">
          <cell r="A235" t="str">
            <v>Prevenir y Compartir el riesgo</v>
          </cell>
        </row>
        <row r="236">
          <cell r="A236" t="str">
            <v>Proteger y Compartir el riesgo</v>
          </cell>
        </row>
        <row r="237">
          <cell r="A237" t="str">
            <v>Prevenir, proteger y compartir  el riesgo</v>
          </cell>
        </row>
        <row r="238">
          <cell r="A238" t="str">
            <v>Asumir el riesgo</v>
          </cell>
        </row>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_consolidado"/>
      <sheetName val="Hoja1"/>
      <sheetName val="listado riesgo"/>
      <sheetName val="listado controles"/>
      <sheetName val="convenios"/>
      <sheetName val="(210016)"/>
      <sheetName val="(210016 control"/>
      <sheetName val="210016 SH"/>
      <sheetName val="200967"/>
      <sheetName val="200967 controles"/>
      <sheetName val="200967 SH"/>
      <sheetName val="211011"/>
      <sheetName val="211011 SH"/>
      <sheetName val="200916"/>
      <sheetName val="200916 SH"/>
      <sheetName val="211021"/>
      <sheetName val="211021 control"/>
      <sheetName val="211021 SH"/>
      <sheetName val="211030_vial"/>
      <sheetName val="211030 SH"/>
      <sheetName val="195021"/>
      <sheetName val="195021 sh"/>
      <sheetName val="211003"/>
      <sheetName val="211003 sh"/>
      <sheetName val="200925"/>
      <sheetName val="200925 controles"/>
      <sheetName val="200925_sh"/>
      <sheetName val="Hoja2"/>
    </sheetNames>
    <sheetDataSet>
      <sheetData sheetId="0"/>
      <sheetData sheetId="1"/>
      <sheetData sheetId="2">
        <row r="1">
          <cell r="A1" t="str">
            <v>ID_RIESGO</v>
          </cell>
          <cell r="B1" t="str">
            <v>Nombre corto</v>
          </cell>
          <cell r="C1" t="str">
            <v>DESCRIPCION DEL RIESGO (CONS+EVENTO+CAUSA)</v>
          </cell>
          <cell r="D1" t="str">
            <v>componentes</v>
          </cell>
          <cell r="E1" t="str">
            <v>ETAPA</v>
          </cell>
          <cell r="F1" t="str">
            <v>DEPORTES</v>
          </cell>
          <cell r="G1" t="str">
            <v>Sahagun 200967</v>
          </cell>
          <cell r="H1" t="str">
            <v>Cartagena 211011</v>
          </cell>
          <cell r="I1">
            <v>0</v>
          </cell>
          <cell r="J1">
            <v>0</v>
          </cell>
          <cell r="K1" t="str">
            <v>Infr. Educativa (210016)</v>
          </cell>
          <cell r="L1" t="str">
            <v>comentarios inf. Educativa</v>
          </cell>
          <cell r="M1" t="str">
            <v>INFRAESTRUCTURA VIAL</v>
          </cell>
          <cell r="N1" t="str">
            <v>INFRAESTRUCTURA VIAL (EJERCITO)</v>
          </cell>
          <cell r="O1" t="str">
            <v>COMENTARIOS INF VIAL</v>
          </cell>
          <cell r="P1" t="str">
            <v>INFRAES. OLA INVERNAL</v>
          </cell>
          <cell r="Q1" t="str">
            <v>COMENTARIOSINFRAES. OLA INVERNAL</v>
          </cell>
          <cell r="S1" t="str">
            <v>probabilidad inf educativa (210016)</v>
          </cell>
          <cell r="T1" t="str">
            <v>Impacto inf educativa (210016)</v>
          </cell>
          <cell r="U1" t="str">
            <v>Justificación valoración (210016)</v>
          </cell>
          <cell r="V1" t="str">
            <v>Inf. Vial (211030)- interventoría</v>
          </cell>
          <cell r="W1" t="str">
            <v>Inf. Vial (211030)- interventoría- comentarios</v>
          </cell>
          <cell r="AC1" t="str">
            <v>revisión 2</v>
          </cell>
        </row>
        <row r="2">
          <cell r="A2">
            <v>1</v>
          </cell>
          <cell r="B2" t="str">
            <v xml:space="preserve">Deterioro de la imagen  debido al incumplimiento de FONADE en la entrega de los bienes y servicios  por  mayores tiempos y/o dificultades en tramite y obtención de licencias y/o permisos </v>
          </cell>
          <cell r="C2" t="str">
            <v>Deterioro de la imagen de la entidad por reclamaciones de clientes y/o beneficiaros de proyectos debido al incumplimiento de FONADE en la entrega de los bienes y servicios en los plazos pactados por causa de mayores tiempos y/o dificultades en el tramite y obtención de licencias de construcción y/o ambientales  y/o permisos ante diferentes entidades</v>
          </cell>
          <cell r="D2" t="str">
            <v>Gestión de permisos y licencias</v>
          </cell>
          <cell r="E2">
            <v>1</v>
          </cell>
          <cell r="F2" t="str">
            <v>si</v>
          </cell>
          <cell r="G2" t="str">
            <v>SI</v>
          </cell>
          <cell r="H2" t="str">
            <v>SI</v>
          </cell>
          <cell r="K2" t="str">
            <v>SI</v>
          </cell>
          <cell r="L2" t="str">
            <v>Disponibilidad de servicios públicos. Definición etc.</v>
          </cell>
          <cell r="M2" t="str">
            <v>SI</v>
          </cell>
          <cell r="N2" t="str">
            <v>SI</v>
          </cell>
          <cell r="O2" t="str">
            <v>Invias, las gobernaciones, las entidades se encargan de los tramites de licencias y permisos</v>
          </cell>
          <cell r="P2" t="str">
            <v>NA</v>
          </cell>
          <cell r="S2" t="str">
            <v>probable</v>
          </cell>
          <cell r="T2" t="str">
            <v>MENOR (1 Y 2)</v>
          </cell>
          <cell r="U2" t="str">
            <v>Los proyectos son en municipios de baja población. Rige Curaduría: Es mas probable tener estos inconvenientesPlaneación municipal</v>
          </cell>
          <cell r="V2" t="str">
            <v>no</v>
          </cell>
          <cell r="W2" t="str">
            <v>Inf. Vial (211030)- interventoría</v>
          </cell>
          <cell r="AC2" t="str">
            <v>si</v>
          </cell>
        </row>
        <row r="3">
          <cell r="A3">
            <v>2</v>
          </cell>
          <cell r="B3" t="str">
            <v xml:space="preserve">Sobrecostos para la entidad debido  al incumplimiento de FONADE en la entrega de los bienes y servicios por causa de mayores tiempos y/o dificultades en el tramite y obtención de licencias y/o permisos </v>
          </cell>
          <cell r="C3" t="str">
            <v>Sobrecostos para la entidad por mayor dedicación de gerente de convenio debido  al incumplimiento de FONADE en la entrega de los bienes y servicios en los plazos pactados por causa de mayores tiempos y/o dificultades en el tramite y obtención de licencias de construcción y/o ambientales ante diferentes entidades</v>
          </cell>
          <cell r="D3" t="str">
            <v>Gestión de permisos y licencias</v>
          </cell>
          <cell r="E3">
            <v>1</v>
          </cell>
          <cell r="F3" t="str">
            <v>si</v>
          </cell>
          <cell r="G3" t="str">
            <v>SI</v>
          </cell>
          <cell r="H3" t="str">
            <v>SI</v>
          </cell>
          <cell r="K3" t="str">
            <v>SI</v>
          </cell>
          <cell r="M3" t="str">
            <v>NO</v>
          </cell>
          <cell r="N3" t="str">
            <v>NO</v>
          </cell>
          <cell r="P3" t="str">
            <v>NA</v>
          </cell>
          <cell r="S3" t="str">
            <v>probable</v>
          </cell>
          <cell r="T3" t="str">
            <v xml:space="preserve">MENOR </v>
          </cell>
          <cell r="V3" t="str">
            <v>no</v>
          </cell>
          <cell r="W3" t="str">
            <v>Inf. Vial (211030)- interventoría</v>
          </cell>
          <cell r="AC3" t="str">
            <v>si</v>
          </cell>
        </row>
        <row r="4">
          <cell r="A4">
            <v>3</v>
          </cell>
          <cell r="B4" t="str">
            <v>Deterioro de la imagen por reclamaciones de clientes debido  al incumplimiento en la entrega de los bienes y servicios  por  mayores tiempos en la realización y/o ajuste de estudios y diseños</v>
          </cell>
          <cell r="C4" t="str">
            <v>Deterioro de la imagen de la entidad por reclamaciones de clientes debido  al incumplimiento de FONADE en la entrega de los bienes y servicios en los plazos pactados por causa de mayores tiempos en la realización y/o ajuste de estudios y diseños</v>
          </cell>
          <cell r="D4" t="str">
            <v>Estudios y/o Diseños</v>
          </cell>
          <cell r="E4">
            <v>2</v>
          </cell>
          <cell r="F4" t="str">
            <v>si</v>
          </cell>
          <cell r="G4" t="str">
            <v>SI</v>
          </cell>
          <cell r="H4" t="str">
            <v>SI</v>
          </cell>
          <cell r="K4" t="str">
            <v>SI</v>
          </cell>
          <cell r="M4" t="str">
            <v>SI</v>
          </cell>
          <cell r="N4" t="str">
            <v>SI</v>
          </cell>
          <cell r="P4" t="str">
            <v>SI</v>
          </cell>
          <cell r="S4" t="str">
            <v>probable</v>
          </cell>
          <cell r="T4" t="str">
            <v>Moderado</v>
          </cell>
          <cell r="V4" t="str">
            <v>no</v>
          </cell>
          <cell r="W4" t="str">
            <v>Inf. Vial (211030)- interventoría</v>
          </cell>
          <cell r="AC4" t="str">
            <v>si</v>
          </cell>
        </row>
        <row r="5">
          <cell r="A5">
            <v>4</v>
          </cell>
          <cell r="B5" t="str">
            <v>Gastos prejudiciales y judiciales por  demandas instauradas por contratistas debido a mayores costos en la ejecución de obras frente al presupuesto por de fallas en la elaboración de los estudios y diseños.</v>
          </cell>
          <cell r="C5" t="str">
            <v>Gastos prejudiciales y judiciales por la atención de demandas instauradas por contratistas debido a mayores costos en la ejecución de obras frente al presupuesto definido por causa de fallas en la elaboración de los estudios y diseños.</v>
          </cell>
          <cell r="D5" t="str">
            <v>Estudios y/o Diseños</v>
          </cell>
          <cell r="E5">
            <v>3</v>
          </cell>
          <cell r="F5" t="str">
            <v>si</v>
          </cell>
          <cell r="G5" t="str">
            <v>SI</v>
          </cell>
          <cell r="H5" t="str">
            <v>SI</v>
          </cell>
          <cell r="K5" t="str">
            <v>SI</v>
          </cell>
          <cell r="M5" t="str">
            <v>SI</v>
          </cell>
          <cell r="N5" t="str">
            <v>SI</v>
          </cell>
          <cell r="P5" t="str">
            <v>SI</v>
          </cell>
          <cell r="S5" t="str">
            <v>poco probable</v>
          </cell>
          <cell r="T5" t="str">
            <v>Moderado</v>
          </cell>
          <cell r="V5" t="str">
            <v>no</v>
          </cell>
          <cell r="W5" t="str">
            <v>Inf. Vial (211030)- interventoría</v>
          </cell>
          <cell r="AC5" t="str">
            <v>si</v>
          </cell>
        </row>
        <row r="6">
          <cell r="A6" t="str">
            <v>5- RGPPE05</v>
          </cell>
          <cell r="B6" t="str">
            <v xml:space="preserve">Deterioro de la imagen  por las quejas los clientes, debido a las falencias en el desarrollo y entrega de bienes y servicios, por deficiencias de los plazos, cantidad y calidad de los mismos. </v>
          </cell>
          <cell r="C6" t="str">
            <v xml:space="preserve">Deterioro de la imagen de la Entidad por las quejas y reclamos de los clientes y/o beneficiarios de proyectos, debido a las falencias de FONADE en el desarrollo y entrega de bienes y servicios, por causa de deficiencias del contratista respecto de los plazos, cantidad y calidad de los mismos. </v>
          </cell>
          <cell r="D6" t="str">
            <v>Construcción</v>
          </cell>
          <cell r="E6">
            <v>3</v>
          </cell>
          <cell r="F6" t="str">
            <v>no</v>
          </cell>
          <cell r="G6" t="str">
            <v>NO</v>
          </cell>
          <cell r="H6" t="str">
            <v>NO</v>
          </cell>
          <cell r="K6" t="str">
            <v>SI</v>
          </cell>
          <cell r="M6" t="str">
            <v>SI</v>
          </cell>
          <cell r="N6" t="str">
            <v>SI</v>
          </cell>
          <cell r="P6" t="str">
            <v>SI</v>
          </cell>
          <cell r="S6" t="str">
            <v>probable</v>
          </cell>
          <cell r="T6" t="str">
            <v>Moderado</v>
          </cell>
          <cell r="V6" t="str">
            <v>si</v>
          </cell>
          <cell r="W6" t="str">
            <v>Inf. Vial (211030)- interventoría</v>
          </cell>
          <cell r="Y6" t="str">
            <v>revisar el componente</v>
          </cell>
          <cell r="AC6" t="str">
            <v>no incluir</v>
          </cell>
        </row>
        <row r="7">
          <cell r="A7" t="str">
            <v>6- RGPPE11</v>
          </cell>
          <cell r="B7" t="str">
            <v>Gastos por el cubrimiento de actividades requeridas para la terminación de proyectos debido la inoportunidad y/o falta de calidad en la entrega por incumplimiento de los contratistas</v>
          </cell>
          <cell r="C7" t="str">
            <v xml:space="preserve">Gastos a cargo de la Entidad por el cubrimiento de actividades requeridas para la terminación y/o entrega de proyectos debido la inoportunidad y/o falta de calidad en la entrega de bienes y/o servicios por causa del incumplimiento de los contratistas del objeto contractual. </v>
          </cell>
          <cell r="D7" t="str">
            <v>Construcción</v>
          </cell>
          <cell r="E7">
            <v>3</v>
          </cell>
          <cell r="F7" t="str">
            <v>si</v>
          </cell>
          <cell r="G7" t="str">
            <v>SI</v>
          </cell>
          <cell r="H7" t="str">
            <v>SI</v>
          </cell>
          <cell r="K7" t="str">
            <v>SI</v>
          </cell>
          <cell r="M7" t="str">
            <v>SI</v>
          </cell>
          <cell r="N7" t="str">
            <v>SI</v>
          </cell>
          <cell r="P7" t="str">
            <v>NA</v>
          </cell>
          <cell r="Q7" t="str">
            <v>como ES DE GESTION EL MINISTERIO ASUME EL GASTO</v>
          </cell>
          <cell r="S7" t="str">
            <v>poco probable</v>
          </cell>
          <cell r="T7" t="str">
            <v>Moderado</v>
          </cell>
          <cell r="V7" t="str">
            <v>no</v>
          </cell>
          <cell r="W7" t="str">
            <v>Inf. Vial (211030)- interventoría</v>
          </cell>
          <cell r="Y7" t="str">
            <v>revisar el componente</v>
          </cell>
          <cell r="AC7" t="str">
            <v>no incluir</v>
          </cell>
        </row>
        <row r="8">
          <cell r="A8">
            <v>7</v>
          </cell>
          <cell r="B8" t="str">
            <v xml:space="preserve">Deterioro de la imagen debido al  incumplimiento de FONADE en la entrega de los bienes y servicios en los plazos pactados por demoras de las entidades territoriales en la adquisición de predios </v>
          </cell>
          <cell r="C8" t="str">
            <v>Deterioro de la imagen de la entidad por reclamaciones de clientes y beneficiarios debido al  incumplimiento de FONADE en la entrega de los bienes y servicios en los plazos pactados por causa de demoras por parte de las entidades territoriales u otras entidades responsables en la adquisición, entrega o presentación de predios y los documentos correspondientes</v>
          </cell>
          <cell r="D8" t="str">
            <v>Gestión Predial</v>
          </cell>
          <cell r="E8">
            <v>3</v>
          </cell>
          <cell r="F8" t="str">
            <v>SI</v>
          </cell>
          <cell r="G8" t="str">
            <v>NO</v>
          </cell>
          <cell r="H8" t="str">
            <v>NO</v>
          </cell>
          <cell r="K8" t="str">
            <v>SI</v>
          </cell>
          <cell r="L8" t="str">
            <v>no aplica compra. El predio debe ser el municipio Estudio de titularidad este errado o se presenten demoras</v>
          </cell>
          <cell r="M8" t="str">
            <v>SI</v>
          </cell>
          <cell r="N8" t="str">
            <v>SI</v>
          </cell>
          <cell r="P8" t="str">
            <v>SI</v>
          </cell>
          <cell r="S8" t="str">
            <v>rara</v>
          </cell>
          <cell r="T8" t="str">
            <v>insignificante (1)</v>
          </cell>
          <cell r="U8" t="str">
            <v>No se gestiona compra de predios</v>
          </cell>
          <cell r="V8" t="str">
            <v>si</v>
          </cell>
          <cell r="W8" t="str">
            <v>Inf. Vial (211030)- interventoría</v>
          </cell>
          <cell r="AC8" t="str">
            <v>si</v>
          </cell>
        </row>
        <row r="9">
          <cell r="A9">
            <v>8</v>
          </cell>
          <cell r="B9" t="str">
            <v>Sobrecostos por mayor dedicación del equipo del convenio debido al incumplimiento en la ejecución del proyecto por demoras de las entidades territoriales en la adquisición, entrega o presentación de predios</v>
          </cell>
          <cell r="C9" t="str">
            <v>Sobrecostos para la entidad por mayor dedicación del equipo del convenio debido al incumplimiento en la ejecución del proyecto en los tiempos programados por causa de demoras por parte de las entidades territoriales en la adquisición, entrega o presentación de predios y los documentos correspondientes</v>
          </cell>
          <cell r="D9" t="str">
            <v>Gestión Predial</v>
          </cell>
          <cell r="E9">
            <v>3</v>
          </cell>
          <cell r="F9" t="str">
            <v>SI</v>
          </cell>
          <cell r="G9" t="str">
            <v>NO</v>
          </cell>
          <cell r="H9" t="str">
            <v>NO</v>
          </cell>
          <cell r="K9" t="str">
            <v>si</v>
          </cell>
          <cell r="M9" t="str">
            <v>SI</v>
          </cell>
          <cell r="N9" t="str">
            <v>SI</v>
          </cell>
          <cell r="P9" t="str">
            <v>SI</v>
          </cell>
          <cell r="S9" t="str">
            <v>rara</v>
          </cell>
          <cell r="T9" t="str">
            <v>insignificante (1)</v>
          </cell>
          <cell r="V9" t="str">
            <v>si</v>
          </cell>
          <cell r="W9" t="str">
            <v>Inf. Vial (211030)- interventoría</v>
          </cell>
          <cell r="AC9" t="str">
            <v>si</v>
          </cell>
        </row>
        <row r="10">
          <cell r="A10">
            <v>9</v>
          </cell>
          <cell r="B10" t="str">
            <v>Deterioro de la imagen por reclamaciones de clientes debido al  incumplimiento en la entrega en los plazos pactados por deficiencias, demoras o incumplimiento en la realización de actividades de demolición, adecuación, mantenimiento.</v>
          </cell>
          <cell r="C10" t="str">
            <v>Deterioro de la imagen de la entidad por reclamaciones de clientes y beneficiarios debido al  incumplimiento de FONADE en la entrega de los bienes y servicios en los plazos pactados por causa de deficiencias, demoras o incumplimiento por parte de las entidades territoriales, clientes u otras entidades en la realización de actividades de demolición, adecuación, mantenimiento u otras relacionadas con la ejecución de las obras</v>
          </cell>
          <cell r="D10" t="str">
            <v>Construcción</v>
          </cell>
          <cell r="E10">
            <v>1</v>
          </cell>
          <cell r="F10" t="str">
            <v>si</v>
          </cell>
          <cell r="G10" t="str">
            <v>SI</v>
          </cell>
          <cell r="H10" t="str">
            <v>SI</v>
          </cell>
          <cell r="K10" t="str">
            <v>si</v>
          </cell>
          <cell r="M10" t="str">
            <v>NO</v>
          </cell>
          <cell r="N10" t="str">
            <v>NO</v>
          </cell>
          <cell r="P10" t="str">
            <v>NA</v>
          </cell>
          <cell r="S10" t="str">
            <v>probable</v>
          </cell>
          <cell r="T10" t="str">
            <v>MENOR (2)</v>
          </cell>
          <cell r="U10" t="str">
            <v>L</v>
          </cell>
          <cell r="V10" t="str">
            <v>no</v>
          </cell>
          <cell r="W10" t="str">
            <v>Inf. Vial (211030)- interventoría</v>
          </cell>
          <cell r="AC10" t="str">
            <v>si</v>
          </cell>
        </row>
        <row r="11">
          <cell r="A11">
            <v>10</v>
          </cell>
          <cell r="B11" t="str">
            <v>Sobrecostos por mayor dedicación del equipo debido a demoras en la ejecución del proyecto por deficiencias, retrasos o incumplimiento en la realización de actividades de demolición, adecuación, mantenimiento.</v>
          </cell>
          <cell r="C11" t="str">
            <v>Sobrecostos para la entidad por mayor dedicación del equipo del convenio debido a demoras en la ejecución del proyecto por causa de deficiencias, retrasos o incumplimiento por parte de las entidades territoriales, clientes u otras entidades en la realización de actividades de demolición, adecuación, mantenimiento u otras relacionadas con la ejecución de las obras</v>
          </cell>
          <cell r="D11" t="str">
            <v>Construcción</v>
          </cell>
          <cell r="E11">
            <v>1</v>
          </cell>
          <cell r="F11" t="str">
            <v>si</v>
          </cell>
          <cell r="G11" t="str">
            <v>SI</v>
          </cell>
          <cell r="H11" t="str">
            <v>SI</v>
          </cell>
          <cell r="K11" t="str">
            <v>si</v>
          </cell>
          <cell r="M11" t="str">
            <v>NO</v>
          </cell>
          <cell r="N11" t="str">
            <v>NO</v>
          </cell>
          <cell r="O11" t="str">
            <v>Deterioro de la imagen de la entidad por reclamaciones de clientes y/o beneficiarios debido al  incumplimiento de FONADE en la entrega de los bienes y servicios en los plazos pactados por causa de deficiencias en la definición del alcance y presupuesto del proyecto</v>
          </cell>
          <cell r="P11" t="str">
            <v>NA</v>
          </cell>
          <cell r="S11" t="str">
            <v>probable</v>
          </cell>
          <cell r="T11" t="str">
            <v>MENOR</v>
          </cell>
          <cell r="V11" t="str">
            <v>no</v>
          </cell>
          <cell r="W11" t="str">
            <v>Inf. Vial (211030)- interventoría</v>
          </cell>
          <cell r="AC11" t="str">
            <v>si</v>
          </cell>
        </row>
        <row r="12">
          <cell r="A12">
            <v>11</v>
          </cell>
          <cell r="B12" t="str">
            <v>Deterioro de la imagen por reclamaciones debido al  incumplimiento en la entrega de los bienes y servicios en los plazos pactados por de retrasos o incumplimiento en la realización  giros de recursos.</v>
          </cell>
          <cell r="C12" t="str">
            <v>Deterioro de la imagen de la entidad por reclamaciones de clientes y beneficiarios debido al  incumplimiento de FONADE en la entrega de los bienes y servicios en los plazos pactados por causa de retrasos o incumplimiento por parte de las entidades territoriales, clientes u otras entidades en la realización de aportes o giros de recursos.</v>
          </cell>
          <cell r="D12" t="str">
            <v>Construcción</v>
          </cell>
          <cell r="E12">
            <v>3</v>
          </cell>
          <cell r="F12" t="str">
            <v>si</v>
          </cell>
          <cell r="G12" t="str">
            <v>SI</v>
          </cell>
          <cell r="H12" t="str">
            <v>SI</v>
          </cell>
          <cell r="K12" t="str">
            <v>si</v>
          </cell>
          <cell r="M12" t="str">
            <v>SI</v>
          </cell>
          <cell r="N12" t="str">
            <v>SI</v>
          </cell>
          <cell r="P12" t="str">
            <v>SI</v>
          </cell>
          <cell r="S12" t="str">
            <v>Posible</v>
          </cell>
          <cell r="T12" t="str">
            <v>menor (2)</v>
          </cell>
          <cell r="V12" t="str">
            <v>no</v>
          </cell>
          <cell r="W12" t="str">
            <v>Inf. Vial (211030)- interventoría</v>
          </cell>
          <cell r="AC12" t="str">
            <v>si</v>
          </cell>
        </row>
        <row r="13">
          <cell r="A13">
            <v>12</v>
          </cell>
          <cell r="B13" t="str">
            <v>Sobrecostos para la entidad por mayor dedicación del equipo del convenio debido a demoras en la ejecución del proyecto por causa de retrasos o incumplimiento por parte de las entidades territoriales, clientes u otras entidades en la realización de aportes o giros de recursos.</v>
          </cell>
          <cell r="C13" t="str">
            <v>Sobrecostos para la entidad por mayor dedicación del equipo del convenio debido a demoras en la ejecución del proyecto por causa de retrasos o incumplimiento por parte de las entidades territoriales, clientes u otras entidades en la realización de aportes o giros de recursos.</v>
          </cell>
          <cell r="D13" t="str">
            <v>Construcción</v>
          </cell>
          <cell r="E13">
            <v>3</v>
          </cell>
          <cell r="F13" t="str">
            <v>si</v>
          </cell>
          <cell r="G13" t="str">
            <v>SI</v>
          </cell>
          <cell r="H13" t="str">
            <v>SI</v>
          </cell>
          <cell r="K13" t="str">
            <v>SI</v>
          </cell>
          <cell r="M13" t="str">
            <v>SI</v>
          </cell>
          <cell r="N13" t="str">
            <v>SI</v>
          </cell>
          <cell r="P13" t="str">
            <v>SI</v>
          </cell>
          <cell r="S13" t="str">
            <v>Posible</v>
          </cell>
          <cell r="T13" t="str">
            <v>menor</v>
          </cell>
          <cell r="V13" t="str">
            <v>no</v>
          </cell>
          <cell r="W13" t="str">
            <v>Inf. Vial (211030)- interventoría</v>
          </cell>
          <cell r="AC13" t="str">
            <v>si</v>
          </cell>
        </row>
        <row r="14">
          <cell r="A14">
            <v>13</v>
          </cell>
          <cell r="B14" t="str">
            <v>Deterioro de la imagen por reclamaciones debido al  incumplimiento en la entrega de los bienes y servicios por dificultades en el desarrollo de las obras ante inadecuadas condiciones climáticas, ambientales, geotécnicas, topográficas  y/o pluviométricas</v>
          </cell>
          <cell r="C14" t="str">
            <v>Deterioro de la imagen de la entidad por reclamaciones de clientes y/o beneficiarios debido al  incumplimiento de FONADE en la entrega de los bienes y servicios en los plazos pactados por causa de dificultades en el desarrollo de las obras ante inadecuadas condiciones climáticas, ambientales, geotécnicas, topográficas  y/o pluviométricas del lugar donde se desarrollan las mismas</v>
          </cell>
          <cell r="D14" t="str">
            <v>Construcción</v>
          </cell>
          <cell r="E14">
            <v>2</v>
          </cell>
          <cell r="F14" t="str">
            <v>si</v>
          </cell>
          <cell r="G14" t="str">
            <v>SI</v>
          </cell>
          <cell r="H14" t="str">
            <v>SI</v>
          </cell>
          <cell r="K14" t="str">
            <v>si</v>
          </cell>
          <cell r="M14" t="str">
            <v>SI</v>
          </cell>
          <cell r="N14" t="str">
            <v>SI</v>
          </cell>
          <cell r="P14" t="str">
            <v>SI</v>
          </cell>
          <cell r="S14" t="str">
            <v>poco probable</v>
          </cell>
          <cell r="T14" t="str">
            <v>MENOR (1 Y 2)</v>
          </cell>
          <cell r="V14" t="str">
            <v>no</v>
          </cell>
          <cell r="W14" t="str">
            <v>Inf. Vial (211030)- interventoría</v>
          </cell>
          <cell r="Y14">
            <v>0</v>
          </cell>
          <cell r="AC14" t="str">
            <v>si</v>
          </cell>
        </row>
        <row r="15">
          <cell r="A15">
            <v>14</v>
          </cell>
          <cell r="B15" t="str">
            <v>Sobrecostos por mayor dedicación del equipo debido a demoras en la ejecución del proyecto por  dificultades en el desarrollo de las obras ante inadecuadas condiciones  climáticas, ambientales, geotécnicas, topográficas  y/o pluviométricas</v>
          </cell>
          <cell r="C15" t="str">
            <v>Sobrecostos para la entidad por mayor dedicación del equipo del convenio debido a demoras en la ejecución del proyecto por causa de  dificultades en el desarrollo de las obras ante inadecuadas condiciones condiciones climáticas, ambientales, geotécnicas, topográficas  y/o pluviométricas del lugar donde se desarrollan las mismas</v>
          </cell>
          <cell r="D15" t="str">
            <v>Construcción</v>
          </cell>
          <cell r="E15">
            <v>2</v>
          </cell>
          <cell r="F15" t="str">
            <v>si</v>
          </cell>
          <cell r="G15" t="str">
            <v>SI</v>
          </cell>
          <cell r="H15" t="str">
            <v>SI</v>
          </cell>
          <cell r="K15" t="str">
            <v>si</v>
          </cell>
          <cell r="M15" t="str">
            <v>SI</v>
          </cell>
          <cell r="N15" t="str">
            <v>SI</v>
          </cell>
          <cell r="P15" t="str">
            <v>SI</v>
          </cell>
          <cell r="S15" t="str">
            <v>poco probable</v>
          </cell>
          <cell r="T15" t="str">
            <v>menor</v>
          </cell>
          <cell r="V15" t="str">
            <v>si</v>
          </cell>
          <cell r="W15" t="str">
            <v>Inf. Vial (211030)- interventoría</v>
          </cell>
          <cell r="AC15" t="str">
            <v>si</v>
          </cell>
        </row>
        <row r="16">
          <cell r="A16">
            <v>15</v>
          </cell>
          <cell r="B16" t="str">
            <v>Deterioro de la imagen de por reclamaciones debido al  incumplimiento en la entrega de los bienes y servicios  por deficiencias en la definición del alcance y presupuesto del proyecto</v>
          </cell>
          <cell r="C16" t="str">
            <v>Deterioro de la imagen de la entidad por reclamaciones de clientes y/o beneficiarios debido al  incumplimiento de FONADE en la entrega de los bienes y servicios en los plazos pactados por causa de deficiencias en la definición del alcance y presupuesto del proyecto</v>
          </cell>
          <cell r="D16" t="str">
            <v>Planeación y/o Formulación</v>
          </cell>
          <cell r="E16">
            <v>1</v>
          </cell>
          <cell r="F16" t="str">
            <v>si</v>
          </cell>
          <cell r="G16" t="str">
            <v>SI</v>
          </cell>
          <cell r="H16" t="str">
            <v>SI</v>
          </cell>
          <cell r="K16" t="str">
            <v>si</v>
          </cell>
          <cell r="M16" t="str">
            <v>SI</v>
          </cell>
          <cell r="N16" t="str">
            <v>SI</v>
          </cell>
          <cell r="P16" t="str">
            <v>NA</v>
          </cell>
          <cell r="S16" t="str">
            <v>rara</v>
          </cell>
          <cell r="T16" t="str">
            <v>moderado (2)</v>
          </cell>
          <cell r="V16" t="str">
            <v>si</v>
          </cell>
          <cell r="W16" t="str">
            <v>Inf. Vial (211030)- interventoría</v>
          </cell>
          <cell r="AC16" t="str">
            <v>si</v>
          </cell>
        </row>
        <row r="17">
          <cell r="A17" t="str">
            <v>16- RGPPE10</v>
          </cell>
          <cell r="B17" t="str">
            <v>Gasto por Honorarios ante la suspensión del convenio debido a la imposibilidad de ejecutar el objeto del mismo en la fecha inicialmente prevista, por demoras en la aprobación de los diseños u otros documentos</v>
          </cell>
          <cell r="C17" t="str">
            <v xml:space="preserve">Gastos para la Entidad por Honorarios y otros conceptos ante la suspensión del convenio debido a la imposibilidad de ejecutar el objeto del mismo en la fecha inicialmente prevista, por causa de demoras en la aprobación de los diseños u otros documentos por parte del cliente y/o terceros vinculados al proyecto. </v>
          </cell>
          <cell r="D17" t="str">
            <v>Estudios y/o Diseños</v>
          </cell>
          <cell r="E17">
            <v>1</v>
          </cell>
          <cell r="F17" t="str">
            <v>si</v>
          </cell>
          <cell r="G17" t="str">
            <v>SI</v>
          </cell>
          <cell r="H17" t="str">
            <v>SI</v>
          </cell>
          <cell r="K17" t="str">
            <v>si</v>
          </cell>
          <cell r="M17" t="str">
            <v>SI</v>
          </cell>
          <cell r="N17" t="str">
            <v>SI</v>
          </cell>
          <cell r="P17" t="str">
            <v>na</v>
          </cell>
          <cell r="V17" t="str">
            <v>no</v>
          </cell>
          <cell r="W17" t="str">
            <v>Inf. Vial (211030)- interventoría</v>
          </cell>
          <cell r="AC17" t="str">
            <v>si</v>
          </cell>
        </row>
        <row r="18">
          <cell r="A18">
            <v>17</v>
          </cell>
          <cell r="B18" t="str">
            <v>Deterioro de la imagen por reclamaciones debido al incumplimiento  en la entrega de los bienes y servicios por dificultades en el desarrollo de las obras ante situaciones de orden público.</v>
          </cell>
          <cell r="C18" t="str">
            <v>Deterioro de la imagen de la entidad por reclamaciones de clientes y/o beneficiarios debido al incumplimiento de FONADE en la entrega de los bienes y servicios en los plazos pactados por causa de dificultades en el desarrollo de las obras ante situaciones de orden público.</v>
          </cell>
          <cell r="D18" t="str">
            <v>Construcción</v>
          </cell>
          <cell r="E18">
            <v>2</v>
          </cell>
          <cell r="F18" t="str">
            <v>si</v>
          </cell>
          <cell r="G18" t="str">
            <v>SI</v>
          </cell>
          <cell r="H18" t="str">
            <v>SI</v>
          </cell>
          <cell r="K18" t="str">
            <v>SI</v>
          </cell>
          <cell r="M18" t="str">
            <v>SI</v>
          </cell>
          <cell r="N18" t="str">
            <v>SI</v>
          </cell>
          <cell r="P18" t="str">
            <v>SI</v>
          </cell>
          <cell r="V18" t="str">
            <v>si</v>
          </cell>
          <cell r="W18" t="str">
            <v>Inf. Vial (211030)- interventoría</v>
          </cell>
          <cell r="AC18" t="str">
            <v>si</v>
          </cell>
        </row>
        <row r="19">
          <cell r="A19">
            <v>18</v>
          </cell>
          <cell r="B19" t="str">
            <v>Sobrecostos por mayor dedicación del equipo debido a demoras en la ejecución del proyecto por de dificultades en el desarrollo de las obras ante situaciones de orden público</v>
          </cell>
          <cell r="C19" t="str">
            <v>Sobrecostos para la entidad por mayor dedicación del equipo del convenio debido a demoras en la ejecución del proyecto por causa de dificultades en el desarrollo de las obras ante situaciones de orden público</v>
          </cell>
          <cell r="D19" t="str">
            <v>Construcción</v>
          </cell>
          <cell r="E19">
            <v>2</v>
          </cell>
          <cell r="F19" t="str">
            <v>si</v>
          </cell>
          <cell r="G19" t="str">
            <v>SI</v>
          </cell>
          <cell r="H19" t="str">
            <v>SI</v>
          </cell>
          <cell r="K19" t="str">
            <v>SI</v>
          </cell>
          <cell r="M19" t="str">
            <v>SI</v>
          </cell>
          <cell r="N19" t="str">
            <v>SI</v>
          </cell>
          <cell r="P19" t="str">
            <v>SI</v>
          </cell>
          <cell r="V19" t="str">
            <v>si</v>
          </cell>
          <cell r="W19" t="str">
            <v>Inf. Vial (211030)- interventoría</v>
          </cell>
          <cell r="AC19" t="str">
            <v>si</v>
          </cell>
        </row>
        <row r="20">
          <cell r="A20">
            <v>19</v>
          </cell>
          <cell r="B20" t="str">
            <v>Deterioro de la imagen por reclamaciones debido al incumplimiento en la entrega de los bienes y servicios en los por  dificultades en el desarrollo de las obras ante deficiencias en las estructuras de los inmuebles</v>
          </cell>
          <cell r="C20" t="str">
            <v>Deterioro de la imagen de la entidad por reclamaciones del cliente debido al incumplimiento de FONADE en la entrega de los bienes y servicios en los plazos pactados por causa de dificultades en el desarrollo de las obras ante deficiencias en las estructuras de los inmuebles intervenidos.</v>
          </cell>
          <cell r="D20" t="str">
            <v>Construcción</v>
          </cell>
          <cell r="E20">
            <v>0</v>
          </cell>
          <cell r="F20" t="str">
            <v>no</v>
          </cell>
          <cell r="G20" t="str">
            <v>NO</v>
          </cell>
          <cell r="H20" t="str">
            <v>NO</v>
          </cell>
          <cell r="K20" t="str">
            <v>no</v>
          </cell>
          <cell r="M20" t="str">
            <v>SI</v>
          </cell>
          <cell r="N20" t="str">
            <v>SI</v>
          </cell>
          <cell r="P20" t="str">
            <v>SI</v>
          </cell>
          <cell r="V20" t="str">
            <v>no</v>
          </cell>
          <cell r="AC20" t="str">
            <v>si</v>
          </cell>
        </row>
        <row r="21">
          <cell r="A21">
            <v>20</v>
          </cell>
          <cell r="B21" t="str">
            <v>Sobrecostos por la realización de estudios o diseños debido a la imposibilidad de realizar las obras por deficiencias en la parte estructural de los inmuebles intervenidos</v>
          </cell>
          <cell r="C21" t="str">
            <v>Sobrecostos para la entidad por la realización de estudios o diseños debido a la imposibilidad de realizar o continuar las obras por causa de deficiencias en las estructuras de los inmuebles intervenidos.</v>
          </cell>
          <cell r="D21" t="str">
            <v>Construcción</v>
          </cell>
          <cell r="E21">
            <v>0</v>
          </cell>
          <cell r="F21" t="str">
            <v>no</v>
          </cell>
          <cell r="G21" t="str">
            <v>NO</v>
          </cell>
          <cell r="H21" t="str">
            <v>NO</v>
          </cell>
          <cell r="K21" t="str">
            <v>no</v>
          </cell>
          <cell r="M21" t="str">
            <v>NO</v>
          </cell>
          <cell r="N21" t="str">
            <v>NO</v>
          </cell>
          <cell r="P21" t="str">
            <v>na</v>
          </cell>
          <cell r="V21" t="str">
            <v>no</v>
          </cell>
          <cell r="AC21" t="str">
            <v>si</v>
          </cell>
        </row>
        <row r="22">
          <cell r="A22">
            <v>21</v>
          </cell>
          <cell r="B22" t="str">
            <v>Deterioro de la imagen por reclamaciones de clientes debido a fallas en la realización de las obras por deficiencias constructivas ante la baja calidad de la mano de obra contratada.</v>
          </cell>
          <cell r="C22" t="str">
            <v>Deterioro de la imagen de la entidad por reclamaciones del clientes o beneficiarios debido a fallas en la realización de las obras por causa de deficiencias constructivas ante la baja calidad de la mano de obra contratada.</v>
          </cell>
          <cell r="D22" t="str">
            <v>Construcción</v>
          </cell>
          <cell r="E22">
            <v>2</v>
          </cell>
          <cell r="F22" t="str">
            <v>si</v>
          </cell>
          <cell r="G22" t="str">
            <v>SI</v>
          </cell>
          <cell r="H22" t="str">
            <v>SI</v>
          </cell>
          <cell r="K22" t="str">
            <v>si</v>
          </cell>
          <cell r="L22" t="str">
            <v>incluir beneficiarios en todos los riesgos de clientes</v>
          </cell>
          <cell r="M22" t="str">
            <v>SI</v>
          </cell>
          <cell r="N22" t="str">
            <v>SI</v>
          </cell>
          <cell r="P22" t="str">
            <v>SI</v>
          </cell>
          <cell r="V22" t="str">
            <v>si</v>
          </cell>
          <cell r="W22" t="str">
            <v>Prob baja</v>
          </cell>
          <cell r="Z22">
            <v>0</v>
          </cell>
          <cell r="AC22" t="str">
            <v>si</v>
          </cell>
        </row>
        <row r="23">
          <cell r="A23">
            <v>22</v>
          </cell>
          <cell r="B23" t="str">
            <v>Gastos por el cubrimiento de actividades requeridas para la terminación de proyectos debido a la inoportunidad o baja calidad de las obras por deficiencias constructivas ante la baja calidad de la mano de obra contratada</v>
          </cell>
          <cell r="C23" t="str">
            <v>Gastos para la entidad por el cubrimiento de actividades requeridas para la terminación y/o entrega de proyectos debido a la inoportunidad o baja calidad de las obras por causa de deficiencias constructivas ante la baja calidad de la mano de obra contratada</v>
          </cell>
          <cell r="D23" t="str">
            <v>Construcción</v>
          </cell>
          <cell r="E23">
            <v>2</v>
          </cell>
          <cell r="F23" t="str">
            <v>si</v>
          </cell>
          <cell r="G23" t="str">
            <v>SI</v>
          </cell>
          <cell r="H23" t="str">
            <v>SI</v>
          </cell>
          <cell r="K23" t="str">
            <v>SI</v>
          </cell>
          <cell r="M23" t="str">
            <v>SI</v>
          </cell>
          <cell r="N23" t="str">
            <v>SI</v>
          </cell>
          <cell r="P23" t="str">
            <v>SI</v>
          </cell>
          <cell r="V23" t="str">
            <v>si</v>
          </cell>
          <cell r="Z23">
            <v>0</v>
          </cell>
          <cell r="AC23" t="str">
            <v>si</v>
          </cell>
        </row>
        <row r="24">
          <cell r="A24">
            <v>23</v>
          </cell>
          <cell r="B24" t="str">
            <v>Deterioro de la imagen por reclamaciones del cliente debido al incumplimiento en la entrega de los bienes y servicios por la imposibilidad  de desarrollar las obras ante situaciones de orden social</v>
          </cell>
          <cell r="C24" t="str">
            <v>Deterioro de la imagen de la entidad por reclamaciones del cliente debido al incumplimiento de FONADE en la entrega de los bienes y servicios en los plazos pactados por causa de la imposibilidad o dificultad de desarrollar las obras ante situaciones de orden social (manifestaciones, invasión, tomas de predios)</v>
          </cell>
          <cell r="D24" t="str">
            <v>Gestión social</v>
          </cell>
          <cell r="E24">
            <v>2</v>
          </cell>
          <cell r="F24" t="str">
            <v>si</v>
          </cell>
          <cell r="G24" t="str">
            <v>NO</v>
          </cell>
          <cell r="H24" t="str">
            <v>NO</v>
          </cell>
          <cell r="K24" t="str">
            <v>SI</v>
          </cell>
          <cell r="M24" t="str">
            <v>SI</v>
          </cell>
          <cell r="N24" t="str">
            <v>SI</v>
          </cell>
          <cell r="P24" t="str">
            <v>SI</v>
          </cell>
          <cell r="V24" t="str">
            <v>no</v>
          </cell>
          <cell r="Y24" t="str">
            <v>deterioro de la imagen de la entidad por reclamaciones de clientes y beneficiarios debido al  incumplimiento de FONADE en la entrega de los bienes y servicios en los plazos pactados por causa de demoras por parte de las entidades territoriales u otras entidades responsables en la adquisicion, entrega o presentación de predios y los documentos correspondientes</v>
          </cell>
          <cell r="Z24">
            <v>0</v>
          </cell>
          <cell r="AC24" t="str">
            <v>si</v>
          </cell>
        </row>
        <row r="25">
          <cell r="A25">
            <v>24</v>
          </cell>
          <cell r="B25" t="str">
            <v>Sobrecostos  por mayor dedicación del equipo debido a demoras en la ejecución del proyecto por la imposibilidad de desarrollar las obras ante situaciones de orden social</v>
          </cell>
          <cell r="C25" t="str">
            <v>Sobrecostos para la entidad por mayor dedicación del equipo del convenio debido a demoras en la ejecución del proyecto por causa de la imposibilidad o dificultad de desarrollar las obras ante situaciones de orden social (manifestaciones, invasión, tomas de predios)</v>
          </cell>
          <cell r="D25" t="str">
            <v>Construcción</v>
          </cell>
          <cell r="E25">
            <v>2</v>
          </cell>
          <cell r="F25" t="str">
            <v>si</v>
          </cell>
          <cell r="G25" t="str">
            <v>NO</v>
          </cell>
          <cell r="H25" t="str">
            <v>NO</v>
          </cell>
          <cell r="K25" t="str">
            <v>SI</v>
          </cell>
          <cell r="M25" t="str">
            <v>SI</v>
          </cell>
          <cell r="N25" t="str">
            <v>SI</v>
          </cell>
          <cell r="P25" t="str">
            <v>SI</v>
          </cell>
          <cell r="V25" t="str">
            <v>no</v>
          </cell>
          <cell r="Z25">
            <v>0</v>
          </cell>
          <cell r="AC25" t="str">
            <v>si</v>
          </cell>
        </row>
        <row r="26">
          <cell r="A26">
            <v>25</v>
          </cell>
          <cell r="B26" t="str">
            <v>Deterioro de la imagen por reclamaciones debido al incumplimiento en la entrega de los bienes y servicios por dificultades en la consecución, avalúo y/o negociación de predios</v>
          </cell>
          <cell r="C26" t="str">
            <v>Deterioro de la imagen de la entidad por reclamaciones del cliente y/o beneficiarios debido al incumplimiento de FONADE en la entrega de los bienes y servicios en los plazos pactados por causa de dificultades en la consecución, avalúo y/o negociación de predios que cumplan los requisitos definidos</v>
          </cell>
          <cell r="D26" t="str">
            <v>Gestión Predial</v>
          </cell>
          <cell r="E26">
            <v>1</v>
          </cell>
          <cell r="F26" t="str">
            <v>NO</v>
          </cell>
          <cell r="G26" t="str">
            <v>NO</v>
          </cell>
          <cell r="H26" t="str">
            <v>NO</v>
          </cell>
          <cell r="K26" t="str">
            <v>si</v>
          </cell>
          <cell r="L26" t="str">
            <v>Aplica consecución. Ejem temas de englobe</v>
          </cell>
          <cell r="M26" t="str">
            <v>SI</v>
          </cell>
          <cell r="N26" t="str">
            <v>SI</v>
          </cell>
          <cell r="P26" t="str">
            <v>NA</v>
          </cell>
          <cell r="V26" t="str">
            <v>no</v>
          </cell>
          <cell r="Z26">
            <v>0</v>
          </cell>
          <cell r="AC26" t="str">
            <v>si</v>
          </cell>
        </row>
        <row r="27">
          <cell r="A27">
            <v>26</v>
          </cell>
          <cell r="B27" t="str">
            <v>Sobrecostos por mayor dedicación del equipo debido a demoras en la ejecución del proyecto por dificultades en la consecución, avalúo y/o negociación de predios</v>
          </cell>
          <cell r="C27" t="str">
            <v>Sobrecostos para la entidad por mayor dedicación del equipo del convenio debido a demoras en la ejecución del proyecto por causa de dificultades en la consecución, avalúo y/o negociación de predios que cumplan los requisitos definidos POR PARTE DEL ENTE TERRITORIAL</v>
          </cell>
          <cell r="D27" t="str">
            <v>Gestión Predial</v>
          </cell>
          <cell r="E27">
            <v>1</v>
          </cell>
          <cell r="F27" t="str">
            <v>NO</v>
          </cell>
          <cell r="G27" t="str">
            <v>NO</v>
          </cell>
          <cell r="H27" t="str">
            <v>NO</v>
          </cell>
          <cell r="K27" t="str">
            <v>si</v>
          </cell>
          <cell r="L27" t="str">
            <v>Aplica consecución. Ejem temas de englobe</v>
          </cell>
          <cell r="M27" t="str">
            <v>SI</v>
          </cell>
          <cell r="N27" t="str">
            <v>SI</v>
          </cell>
          <cell r="P27" t="str">
            <v>SI</v>
          </cell>
          <cell r="V27" t="str">
            <v>no</v>
          </cell>
          <cell r="AC27" t="str">
            <v>si</v>
          </cell>
        </row>
        <row r="28">
          <cell r="A28">
            <v>27</v>
          </cell>
          <cell r="B28" t="str">
            <v>Sobrecostos por mayor dedicación del equipo debido a demoras en la ejecución del proyecto por dificultades en el desarrollo de las obras ante inadecuadas condiciones geográficas, geológicas o de acceso del lugar</v>
          </cell>
          <cell r="C28" t="str">
            <v>Sobrecostos para la entidad por mayor dedicación del equipo del convenio debido a demoras en la ejecución del proyecto por causa de  dificultades en el desarrollo de las obras ante inadecuadas condiciones geográficas, geológicas o de acceso del lugar donde se desarrollan</v>
          </cell>
          <cell r="D28" t="str">
            <v>Construcción</v>
          </cell>
          <cell r="E28">
            <v>2</v>
          </cell>
          <cell r="F28" t="str">
            <v>si</v>
          </cell>
          <cell r="G28" t="str">
            <v>SI</v>
          </cell>
          <cell r="H28" t="str">
            <v>SI</v>
          </cell>
          <cell r="K28" t="str">
            <v>SI</v>
          </cell>
          <cell r="M28" t="str">
            <v>SI</v>
          </cell>
          <cell r="N28" t="str">
            <v>SI</v>
          </cell>
          <cell r="V28" t="str">
            <v>no</v>
          </cell>
          <cell r="Y28">
            <v>0</v>
          </cell>
          <cell r="AC28" t="str">
            <v>si</v>
          </cell>
        </row>
        <row r="29">
          <cell r="A29">
            <v>28</v>
          </cell>
          <cell r="B29" t="str">
            <v>Deterioro de la imagen  por reclamaciones debido al  incumplimiento  en la entrega de los bienes y servicios por causa del Incumplimiento de las administraciones locales en el tramite de las concesiones</v>
          </cell>
          <cell r="C29" t="str">
            <v>Deterioro de la imagen de la entidad por reclamaciones de clientes y beneficiarios debido al  incumplimiento de FONADE en la entrega de los bienes y servicios en los plazos pactados por causa del Incumplimiento de las administraciones locales en el tramite de las concesiones y demás obligaciones relacionadas</v>
          </cell>
          <cell r="D29" t="str">
            <v>Construcción</v>
          </cell>
          <cell r="E29">
            <v>1</v>
          </cell>
          <cell r="F29" t="str">
            <v>no</v>
          </cell>
          <cell r="G29" t="str">
            <v>NO</v>
          </cell>
          <cell r="H29" t="str">
            <v>NO</v>
          </cell>
          <cell r="I29" t="str">
            <v>APROVECHAMIENTO FORESTAL</v>
          </cell>
          <cell r="K29" t="str">
            <v>si</v>
          </cell>
          <cell r="M29" t="str">
            <v>NO</v>
          </cell>
          <cell r="N29" t="str">
            <v>NO</v>
          </cell>
          <cell r="P29" t="str">
            <v>NA</v>
          </cell>
          <cell r="V29" t="str">
            <v>no</v>
          </cell>
          <cell r="AC29" t="str">
            <v>si</v>
          </cell>
        </row>
        <row r="30">
          <cell r="A30">
            <v>29</v>
          </cell>
          <cell r="B30" t="str">
            <v>Sobrecostos por mayor dedicación del equipo  debido a demoras en la ejecución del proyecto porl Incumplimiento en el tramite de las concesiones y demás obligaciones relacionadas</v>
          </cell>
          <cell r="C30" t="str">
            <v>Sobrecostos para la entidad por mayor dedicación del equipo del convenio debido a demoras en la ejecución del proyecto por causa del Incumplimiento de las administraciones locales en el tramite de las concesiones y demás obligaciones relacionadas</v>
          </cell>
          <cell r="D30" t="str">
            <v>Construcción</v>
          </cell>
          <cell r="E30">
            <v>1</v>
          </cell>
          <cell r="F30" t="str">
            <v>no</v>
          </cell>
          <cell r="G30" t="str">
            <v>NO</v>
          </cell>
          <cell r="H30" t="str">
            <v>NO</v>
          </cell>
          <cell r="K30" t="str">
            <v>si</v>
          </cell>
          <cell r="L30" t="str">
            <v>Si es por concesión aplica</v>
          </cell>
          <cell r="M30" t="str">
            <v>NO</v>
          </cell>
          <cell r="N30" t="str">
            <v>NO</v>
          </cell>
          <cell r="P30" t="str">
            <v>NA</v>
          </cell>
          <cell r="V30" t="str">
            <v>no</v>
          </cell>
          <cell r="AC30" t="str">
            <v>si</v>
          </cell>
        </row>
        <row r="31">
          <cell r="A31">
            <v>30</v>
          </cell>
          <cell r="B31" t="str">
            <v xml:space="preserve">Deterioro de la imagen por las quejas y reclamos debido al incumplimiento de las obligaciones adquiridas, por causa  incumplimiento de los bienes/servicios por parte de los contratistas. </v>
          </cell>
          <cell r="C31" t="str">
            <v xml:space="preserve">Deterioro de la imagen de la Entidad por las quejas y reclamos de los clientes, debido al incumplimiento de las obligaciones adquiridas, por causa  de demoras en el suministro de bienes/servicios por parte de los contratistas. </v>
          </cell>
          <cell r="D31" t="str">
            <v>Construcción</v>
          </cell>
          <cell r="E31">
            <v>2</v>
          </cell>
          <cell r="F31" t="str">
            <v>si</v>
          </cell>
          <cell r="G31" t="str">
            <v>SI</v>
          </cell>
          <cell r="H31" t="str">
            <v>SI</v>
          </cell>
          <cell r="K31" t="str">
            <v>SI</v>
          </cell>
          <cell r="M31" t="str">
            <v>SI</v>
          </cell>
          <cell r="N31" t="str">
            <v>SI</v>
          </cell>
          <cell r="P31" t="str">
            <v>SI</v>
          </cell>
          <cell r="V31" t="str">
            <v>si</v>
          </cell>
          <cell r="AC31" t="str">
            <v>si</v>
          </cell>
        </row>
        <row r="32">
          <cell r="A32" t="str">
            <v>31-RGSOR11 -</v>
          </cell>
          <cell r="B32" t="str">
            <v>Pérdidas económicas, debido a la pérdida de derechos ante la omisión en la adopción de acciones jurídicas oportunas, por demoras en la comunicación a la Asesoría Jurídica de los casos</v>
          </cell>
          <cell r="C32" t="str">
            <v xml:space="preserve">Pérdidas económicas o menores ingresos por recuperaciones para la Entidad, debido a la pérdida de derechos ante la omisión en la adopción de acciones jurídicas oportunas, por causa de demoras en la comunicación a la Asesoría Jurídica de los casos por parte de las áreas de trabajo. </v>
          </cell>
          <cell r="D32" t="str">
            <v>Riesgo Operativo</v>
          </cell>
          <cell r="E32">
            <v>3</v>
          </cell>
          <cell r="F32" t="str">
            <v>si</v>
          </cell>
          <cell r="G32" t="str">
            <v>NO</v>
          </cell>
          <cell r="H32" t="str">
            <v>NO</v>
          </cell>
          <cell r="K32" t="str">
            <v>SI</v>
          </cell>
          <cell r="M32" t="str">
            <v>SI</v>
          </cell>
          <cell r="N32" t="str">
            <v>SI</v>
          </cell>
          <cell r="P32" t="str">
            <v>SI</v>
          </cell>
          <cell r="V32" t="str">
            <v>no</v>
          </cell>
          <cell r="AC32" t="str">
            <v>no incluir</v>
          </cell>
        </row>
        <row r="33">
          <cell r="A33" t="str">
            <v xml:space="preserve">32- RGPPE02 </v>
          </cell>
          <cell r="B33" t="str">
            <v>Deterioro de la imagen ante quejas y reclamos, debido al incumplimiento de las obligaciones, por falta de oportunidad en la conformación del equipo profesional encargado de la gerencia del proyecto</v>
          </cell>
          <cell r="C33" t="str">
            <v xml:space="preserve">Deterioro de la imagen de la Entidad ante quejas y reclamos de clientes, debido al incumplimiento de las obligaciones establecidas en los convenios, por causa de la falta de oportunidad en la conformación del equipo profesional encargado de la gerencia del proyecto, por parte de la Subgerencia Técnica y de la Subgerencia de Contratación. </v>
          </cell>
          <cell r="D33" t="str">
            <v>Riesgo Operativo</v>
          </cell>
          <cell r="E33">
            <v>1</v>
          </cell>
          <cell r="F33" t="str">
            <v>si</v>
          </cell>
          <cell r="G33" t="str">
            <v>NO</v>
          </cell>
          <cell r="H33" t="str">
            <v>NO</v>
          </cell>
          <cell r="K33" t="str">
            <v>SI</v>
          </cell>
          <cell r="M33" t="str">
            <v>SI</v>
          </cell>
          <cell r="N33" t="str">
            <v>SI</v>
          </cell>
          <cell r="P33" t="str">
            <v>SI</v>
          </cell>
          <cell r="V33" t="str">
            <v>si</v>
          </cell>
          <cell r="AC33" t="str">
            <v>no incluir</v>
          </cell>
        </row>
        <row r="34">
          <cell r="A34" t="str">
            <v xml:space="preserve">33-RGPPE15 </v>
          </cell>
          <cell r="B34" t="str">
            <v>Sobrecostos por pago de actividades adicionales de la gerencia del convenio, no reconocidas por el cliente, debido a la prórroga o suspensión de contratos derivados, por  condiciones externas</v>
          </cell>
          <cell r="C34" t="str">
            <v xml:space="preserve">Sobrecostos para la Entidad por la ejecución y pago de actividades adicionales relacionadas con la gerencia del convenio, no reconocidas por el cliente, debido a la prórroga o suspensión de contratos derivados, por causa de condiciones externas que impiden el cumplimiento del objeto del convenio. </v>
          </cell>
          <cell r="D34" t="str">
            <v>Construcción</v>
          </cell>
          <cell r="E34">
            <v>2</v>
          </cell>
          <cell r="F34" t="str">
            <v>si</v>
          </cell>
          <cell r="G34" t="str">
            <v>NO</v>
          </cell>
          <cell r="H34" t="str">
            <v>NO</v>
          </cell>
          <cell r="K34" t="str">
            <v>si</v>
          </cell>
          <cell r="M34" t="str">
            <v>SI</v>
          </cell>
          <cell r="N34" t="str">
            <v>SI</v>
          </cell>
          <cell r="P34" t="str">
            <v>SI</v>
          </cell>
          <cell r="V34" t="str">
            <v>no</v>
          </cell>
          <cell r="AC34" t="str">
            <v>si</v>
          </cell>
        </row>
        <row r="35">
          <cell r="A35">
            <v>34</v>
          </cell>
          <cell r="B35" t="str">
            <v>Sobrecostos  por mayor dedicación del equipo debido a demoras en la ejecución del proyecto por dificultades en la consecución de mano de obra con las especificaciones requeridas</v>
          </cell>
          <cell r="C35" t="str">
            <v>Sobrecostos para la entidad por mayor dedicación del equipo del convenio debido a demoras en la ejecución del proyecto por causa de dificultades en la consecución de mano de obra bajo el perfil y/o especificaciones requeridas POR PARTE DEL CONTRATISTA</v>
          </cell>
          <cell r="D35" t="str">
            <v>Construcción</v>
          </cell>
          <cell r="E35">
            <v>2</v>
          </cell>
          <cell r="F35" t="str">
            <v>si</v>
          </cell>
          <cell r="G35" t="str">
            <v>SI</v>
          </cell>
          <cell r="H35" t="str">
            <v>SI</v>
          </cell>
          <cell r="K35" t="str">
            <v>SI</v>
          </cell>
          <cell r="M35" t="str">
            <v>SI</v>
          </cell>
          <cell r="N35" t="str">
            <v>SI</v>
          </cell>
          <cell r="P35" t="str">
            <v>SI</v>
          </cell>
          <cell r="V35" t="str">
            <v>no</v>
          </cell>
          <cell r="AC35" t="str">
            <v>si</v>
          </cell>
        </row>
        <row r="36">
          <cell r="A36">
            <v>35</v>
          </cell>
          <cell r="B36" t="str">
            <v xml:space="preserve">Pérdidas económicas, debido a la pérdida de derechos ante la omisión en la adopción de acciones jurídicas oportunas, por demoras en la entrega de soportes por parte de la interventoríay/o contratista </v>
          </cell>
          <cell r="C36" t="str">
            <v xml:space="preserve">Pérdidas económicas o menores ingresos por recuperaciones para la Entidad, debido a la pérdida de derechos ante la omisión en la adopción de acciones jurídicas oportunas, por causa de demoras en la entrega de soportes por parte de la interventoríay/o contratista </v>
          </cell>
          <cell r="D36" t="str">
            <v>Riesgo Operativo</v>
          </cell>
          <cell r="E36">
            <v>3</v>
          </cell>
          <cell r="F36" t="str">
            <v>si</v>
          </cell>
          <cell r="G36" t="str">
            <v>NO</v>
          </cell>
          <cell r="H36" t="str">
            <v>NO</v>
          </cell>
          <cell r="K36" t="str">
            <v>SI</v>
          </cell>
          <cell r="M36" t="str">
            <v>SI</v>
          </cell>
          <cell r="N36" t="str">
            <v>SI</v>
          </cell>
          <cell r="P36" t="str">
            <v>SI</v>
          </cell>
          <cell r="V36" t="str">
            <v>no</v>
          </cell>
          <cell r="AC36" t="str">
            <v>no incluir</v>
          </cell>
        </row>
        <row r="37">
          <cell r="A37">
            <v>36</v>
          </cell>
          <cell r="B37" t="str">
            <v>Pérdidas económicas  debido a la inadecuada y/o inoportuna identificación de alertas tempranas y/o riesgos por fallas en la consultoría y/o interventoría.</v>
          </cell>
          <cell r="C37" t="str">
            <v>Pérdidas económicas  para la Entidad debido a la inadecuada y/o inoportuna identificación de alertas tempranas y/o riesgos  en los proyectos a causa de fallas y/o demoras en los informes por parte de la consultoría y/o interventoría.</v>
          </cell>
          <cell r="D37" t="str">
            <v>Interventoría</v>
          </cell>
          <cell r="E37">
            <v>2</v>
          </cell>
          <cell r="F37" t="str">
            <v>si</v>
          </cell>
          <cell r="G37" t="str">
            <v>SI</v>
          </cell>
          <cell r="H37" t="str">
            <v>SI</v>
          </cell>
          <cell r="K37" t="str">
            <v>SI</v>
          </cell>
          <cell r="M37" t="str">
            <v>SI</v>
          </cell>
          <cell r="N37" t="str">
            <v>SI</v>
          </cell>
          <cell r="P37" t="str">
            <v>SI</v>
          </cell>
          <cell r="V37" t="str">
            <v>no</v>
          </cell>
          <cell r="Y37" t="str">
            <v>yazmin dice que no es un riesgo</v>
          </cell>
          <cell r="AC37" t="str">
            <v>no incluir</v>
          </cell>
        </row>
        <row r="38">
          <cell r="A38">
            <v>43</v>
          </cell>
          <cell r="B38" t="str">
            <v>Sanciones por entes de Vigilancia debido a  la inadecuada y/o inoportuna identificación de alertas tempranas y/o riesgos  en las edificaciones a causa de fallas en la consultoría y/o interventoría.</v>
          </cell>
          <cell r="C38" t="str">
            <v>Sanciones por entes de Vigilancia y control debido a  la inadecuada y/o inoportuna identificación de alertas tempranas y/o riesgos  en la ejecución de los proyectos a causa de fallas y/o demoras en los informes la consultoría y/o interventoría.</v>
          </cell>
          <cell r="D38" t="str">
            <v>Interventoría</v>
          </cell>
          <cell r="E38">
            <v>2</v>
          </cell>
          <cell r="F38" t="str">
            <v>si</v>
          </cell>
          <cell r="G38" t="str">
            <v>SI</v>
          </cell>
          <cell r="H38" t="str">
            <v>SI</v>
          </cell>
          <cell r="K38" t="str">
            <v>SI</v>
          </cell>
          <cell r="M38">
            <v>0</v>
          </cell>
          <cell r="N38">
            <v>0</v>
          </cell>
          <cell r="P38" t="str">
            <v>SI</v>
          </cell>
          <cell r="V38" t="str">
            <v>no</v>
          </cell>
          <cell r="Y38" t="str">
            <v>yazmin dice que no es un riesgo</v>
          </cell>
          <cell r="AC38" t="str">
            <v>si</v>
          </cell>
        </row>
        <row r="39">
          <cell r="A39" t="str">
            <v xml:space="preserve">37-RNEGO03 </v>
          </cell>
          <cell r="B39" t="str">
            <v>Menores ingresos debido a la subestimación de los costos de los negocios suscritos, por fallas en la entrega de documentos y soportes o en la modificación de las condiciones inicialmente pactadas</v>
          </cell>
          <cell r="C39" t="str">
            <v xml:space="preserve">Menores ingresos de las líneas de negocio, debido a la subestimación de los costos de los negocios suscritos, por causa de fallas en la entrega de documentos y soportes o en la modificación de las condiciones inicialmente pactadas, por parte del Cliente. </v>
          </cell>
          <cell r="D39" t="str">
            <v>Riesgo Estratégico</v>
          </cell>
          <cell r="E39">
            <v>1</v>
          </cell>
          <cell r="F39" t="str">
            <v>si</v>
          </cell>
          <cell r="G39" t="str">
            <v>SI</v>
          </cell>
          <cell r="H39" t="str">
            <v>SI</v>
          </cell>
          <cell r="K39" t="str">
            <v>SI</v>
          </cell>
          <cell r="M39" t="str">
            <v>SI</v>
          </cell>
          <cell r="N39" t="str">
            <v>SI</v>
          </cell>
          <cell r="P39" t="str">
            <v>SI</v>
          </cell>
          <cell r="V39" t="str">
            <v>no</v>
          </cell>
          <cell r="AC39" t="str">
            <v>no incluir</v>
          </cell>
        </row>
        <row r="40">
          <cell r="A40">
            <v>38</v>
          </cell>
          <cell r="B40" t="str">
            <v>Impacto Operacional, debido a la realización de actividades por fuera del alcance del convenio a causa de actividades precedentes inconclusas y/o deficientes por parte de los clientes</v>
          </cell>
          <cell r="C40" t="str">
            <v>Impacto Operacional, debido a la realización de actividades por fuera del alcance del convenio a causa de actividades precedentes inconclusas y/o deficientes por parte de los clientes</v>
          </cell>
          <cell r="D40" t="str">
            <v>Construcción</v>
          </cell>
          <cell r="E40">
            <v>1</v>
          </cell>
          <cell r="F40" t="str">
            <v>si</v>
          </cell>
          <cell r="G40" t="str">
            <v>SI</v>
          </cell>
          <cell r="H40" t="str">
            <v>SI</v>
          </cell>
          <cell r="K40" t="str">
            <v>no</v>
          </cell>
          <cell r="M40" t="str">
            <v>SI</v>
          </cell>
          <cell r="N40" t="str">
            <v>SI</v>
          </cell>
          <cell r="P40" t="str">
            <v>SI</v>
          </cell>
          <cell r="V40" t="str">
            <v>si</v>
          </cell>
          <cell r="AC40" t="str">
            <v>si</v>
          </cell>
        </row>
        <row r="41">
          <cell r="A41">
            <v>39</v>
          </cell>
          <cell r="B41" t="str">
            <v>Deterioro de la imagen por reclamaciones debido al incumplimiento en la entrega de los bienes y servicios en los plazos pactados por procedimientos internos inadecuados</v>
          </cell>
          <cell r="C41" t="str">
            <v>Deterioro de la imagen de la entidad por reclamaciones de clientes y/o beneficiaros de proyectos debido al incumplimiento de FONADE en la entrega de los bienes y servicios en los plazos pactados por causa de procedimientos internos inadecuados y/o deficientes</v>
          </cell>
          <cell r="D41" t="str">
            <v>Riesgo Operativo</v>
          </cell>
          <cell r="E41">
            <v>2</v>
          </cell>
          <cell r="F41" t="str">
            <v>si</v>
          </cell>
          <cell r="G41" t="str">
            <v>SI</v>
          </cell>
          <cell r="H41" t="str">
            <v>SI</v>
          </cell>
          <cell r="K41" t="str">
            <v>SI</v>
          </cell>
          <cell r="M41" t="str">
            <v>SI</v>
          </cell>
          <cell r="N41" t="str">
            <v>SI</v>
          </cell>
          <cell r="P41" t="str">
            <v>SI</v>
          </cell>
          <cell r="V41" t="str">
            <v>si</v>
          </cell>
          <cell r="AC41" t="str">
            <v>no incluir</v>
          </cell>
        </row>
        <row r="42">
          <cell r="A42">
            <v>40</v>
          </cell>
          <cell r="B42" t="str">
            <v>Deterioro de la imagen ante quejas y reclamos, debido al incumplimiento de las obligaciones establecidas en los convenios, por falta de equipo humano necesario para desarrollar las actividades</v>
          </cell>
          <cell r="C42" t="str">
            <v>Deterioro de la imagen de la Entidad ante quejas y reclamos de clientes, debido al incumplimiento de las obligaciones establecidas en los convenios, por causa de falta de equipo humano necesario para desarrollar las actividades inherentes del negocio por parte de las áreas de apoyo</v>
          </cell>
          <cell r="D42" t="str">
            <v>Riesgo Operativo</v>
          </cell>
          <cell r="E42">
            <v>2</v>
          </cell>
          <cell r="F42" t="str">
            <v>si</v>
          </cell>
          <cell r="G42" t="str">
            <v>SI</v>
          </cell>
          <cell r="H42" t="str">
            <v>SI</v>
          </cell>
          <cell r="K42" t="str">
            <v>SI</v>
          </cell>
          <cell r="M42" t="str">
            <v>unificar con el riesgo de falta del equipo humano</v>
          </cell>
          <cell r="N42" t="str">
            <v>unificar con el riesgo de falta del equipo humano</v>
          </cell>
          <cell r="P42" t="str">
            <v>SI</v>
          </cell>
          <cell r="V42" t="str">
            <v>si</v>
          </cell>
          <cell r="AC42" t="str">
            <v>no incluir</v>
          </cell>
        </row>
        <row r="43">
          <cell r="A43">
            <v>41</v>
          </cell>
          <cell r="B43" t="str">
            <v>Impacto Operacional por la interrupción ó el reprocesamiento de actividades, debido a las deficiencias en las funcionalidades de los sistemas y/o aplicativos, por  fallas en la integralidad de los mismos</v>
          </cell>
          <cell r="C43" t="str">
            <v>Impacto Operacional para la Entidad por la interrupción ó el reprocesamiento de actividades, debido a las deficiencias en las funcionalidades de los sistemas y/o aplicativos, por causa de fallas en la integralidad de los mismos</v>
          </cell>
          <cell r="D43" t="str">
            <v>Riesgo Operativo</v>
          </cell>
          <cell r="E43">
            <v>2</v>
          </cell>
          <cell r="F43" t="str">
            <v>si</v>
          </cell>
          <cell r="G43" t="str">
            <v>SI</v>
          </cell>
          <cell r="H43" t="str">
            <v>SI</v>
          </cell>
          <cell r="K43" t="str">
            <v>SI</v>
          </cell>
          <cell r="M43" t="str">
            <v>SI</v>
          </cell>
          <cell r="N43" t="str">
            <v>SI</v>
          </cell>
          <cell r="P43" t="str">
            <v>SI</v>
          </cell>
          <cell r="V43" t="str">
            <v>si</v>
          </cell>
          <cell r="AC43" t="str">
            <v>no incluir</v>
          </cell>
        </row>
        <row r="44">
          <cell r="A44" t="str">
            <v xml:space="preserve">42-RGPPE03 </v>
          </cell>
          <cell r="B44" t="str">
            <v xml:space="preserve">Sobrecostos  por servicios de revisión y ajuste de diseños, debido a la detección de inconsistencias o baja calidad en los mismos, por  deficiencias en su elaboración por parte del cliente. </v>
          </cell>
          <cell r="C44" t="str">
            <v xml:space="preserve">Sobrecostos para FONADE por servicios de revisión y ajuste de diseños, debido a la detección de inconsistencias o baja calidad en los mismos, por causa de deficiencias en su elaboración por parte del cliente. </v>
          </cell>
          <cell r="D44" t="str">
            <v>Estudios y/o Diseños</v>
          </cell>
          <cell r="E44">
            <v>1</v>
          </cell>
          <cell r="F44" t="str">
            <v>no</v>
          </cell>
          <cell r="G44" t="str">
            <v>NO</v>
          </cell>
          <cell r="H44" t="str">
            <v>NO</v>
          </cell>
          <cell r="K44" t="str">
            <v>SI</v>
          </cell>
          <cell r="M44" t="str">
            <v>SI</v>
          </cell>
          <cell r="N44" t="str">
            <v>SI</v>
          </cell>
          <cell r="P44" t="str">
            <v>NA</v>
          </cell>
          <cell r="V44" t="str">
            <v>no</v>
          </cell>
          <cell r="AC44" t="str">
            <v>si</v>
          </cell>
        </row>
        <row r="45">
          <cell r="A45">
            <v>42</v>
          </cell>
          <cell r="B45" t="str">
            <v>Sobrecostos por servicios de revisión y ajuste de diseños, debido a la detección de inconsistencias o baja calidad en los mismos, por deficiencias en su elaboración por parte del contratista de FONADE</v>
          </cell>
          <cell r="C45" t="str">
            <v>Sobrecostos para FONADE por servicios de revisión y ajuste de diseños, debido a la detección de inconsistencias o baja calidad en los mismos, por causa de deficiencias en su elaboración por parte del contratista de FONADE</v>
          </cell>
          <cell r="D45" t="str">
            <v>Estudios y/o Diseños</v>
          </cell>
          <cell r="E45">
            <v>1</v>
          </cell>
          <cell r="F45" t="str">
            <v>si</v>
          </cell>
          <cell r="G45" t="str">
            <v>SI</v>
          </cell>
          <cell r="H45" t="str">
            <v>SI</v>
          </cell>
          <cell r="K45" t="str">
            <v>SI</v>
          </cell>
          <cell r="M45" t="str">
            <v>SI</v>
          </cell>
          <cell r="N45" t="str">
            <v>SI</v>
          </cell>
          <cell r="P45" t="str">
            <v>SI</v>
          </cell>
          <cell r="V45" t="str">
            <v>no</v>
          </cell>
          <cell r="AC45" t="str">
            <v>si</v>
          </cell>
        </row>
        <row r="46">
          <cell r="A46">
            <v>45</v>
          </cell>
          <cell r="B46" t="str">
            <v>Sobrecostos por mayor dedicación de las áreas de apoyo debido al incumplimiento en la entrega de los bienes y servicios en los plazos pactados por la inadecuada planeación de recursos</v>
          </cell>
          <cell r="C46" t="str">
            <v>Sobrecostos para la entidad por mayor dedicación de las áreas de apoyo debido al incumplimiento de FONADE en la entrega de los bienes y servicios en los plazos pactados por causa de la inadecuada planeación de recursos por parte de FONADE</v>
          </cell>
          <cell r="D46" t="str">
            <v>Planeación y/o Formulación</v>
          </cell>
          <cell r="E46">
            <v>2</v>
          </cell>
          <cell r="F46" t="str">
            <v>no</v>
          </cell>
          <cell r="G46" t="str">
            <v>NO</v>
          </cell>
          <cell r="H46" t="str">
            <v>NO</v>
          </cell>
          <cell r="K46" t="str">
            <v>SI</v>
          </cell>
          <cell r="L46" t="str">
            <v>revisar redacción del riesgo</v>
          </cell>
          <cell r="M46" t="str">
            <v>SI</v>
          </cell>
          <cell r="N46" t="str">
            <v>SI</v>
          </cell>
          <cell r="P46" t="str">
            <v>NA</v>
          </cell>
          <cell r="V46" t="str">
            <v>no</v>
          </cell>
          <cell r="AC46" t="str">
            <v>si</v>
          </cell>
        </row>
        <row r="47">
          <cell r="A47">
            <v>46</v>
          </cell>
          <cell r="B47" t="str">
            <v>Sobrecostos por el cubrimiento de actividades no previstas en el alcance del contrato debido a entrega inoportuna de los bienes o servicios por la negativa del cliente a recibir los mismos</v>
          </cell>
          <cell r="C47" t="str">
            <v>Sobrecostos para la entidad por el cubrimiento de actividades no previstas en el alcance del contrato debido reparaciones y/o ajustes en el proyecto a  causa de deficiencias en el mantenimiento de la obra por parte del cliente y/o entidad territorial</v>
          </cell>
          <cell r="D47" t="str">
            <v>mantenimiento</v>
          </cell>
          <cell r="E47">
            <v>3</v>
          </cell>
          <cell r="F47" t="str">
            <v>no</v>
          </cell>
          <cell r="G47" t="str">
            <v>NO</v>
          </cell>
          <cell r="H47" t="str">
            <v>NO</v>
          </cell>
          <cell r="K47" t="str">
            <v>SI</v>
          </cell>
          <cell r="L47" t="str">
            <v xml:space="preserve">el beneficiario no quiere recibir porque el </v>
          </cell>
          <cell r="M47" t="str">
            <v>NO</v>
          </cell>
          <cell r="N47" t="str">
            <v>NO</v>
          </cell>
          <cell r="P47" t="str">
            <v>NA</v>
          </cell>
          <cell r="V47" t="str">
            <v>no</v>
          </cell>
          <cell r="AC47" t="str">
            <v>si</v>
          </cell>
        </row>
        <row r="48">
          <cell r="A48">
            <v>47</v>
          </cell>
          <cell r="B48" t="str">
            <v>Sobrecostos por el  cubrimiento de actividades adicionales al contrato debido a la inoportunidad y/o faltas de calidad de la entrega de obras, por causa del incumplimiento de clientes o entes territoriales</v>
          </cell>
          <cell r="C48" t="str">
            <v>Sobrecostos para la entidad por el  cubrimiento de actividades adicionales  y/o previas a la ejecución del contrato debido a la inoportunidad y/o faltas de calidad de la entrega de obras requeridas para la ejecución del proyecto, por causa del incumplimiento de clientes o entes territoriales</v>
          </cell>
          <cell r="D48" t="str">
            <v>Construcción</v>
          </cell>
          <cell r="E48">
            <v>1</v>
          </cell>
          <cell r="F48" t="str">
            <v>si</v>
          </cell>
          <cell r="G48" t="str">
            <v>SI</v>
          </cell>
          <cell r="H48" t="str">
            <v>SI</v>
          </cell>
          <cell r="K48" t="str">
            <v>SI</v>
          </cell>
          <cell r="M48" t="str">
            <v>NO</v>
          </cell>
          <cell r="N48" t="str">
            <v>NO</v>
          </cell>
          <cell r="P48" t="str">
            <v>NA</v>
          </cell>
          <cell r="V48" t="str">
            <v>no</v>
          </cell>
          <cell r="AC48" t="str">
            <v>si</v>
          </cell>
        </row>
        <row r="49">
          <cell r="A49">
            <v>48</v>
          </cell>
          <cell r="B49" t="str">
            <v>Deterioro de la imagen por reclamaciones debido a la ocurrencia de incidentes que ponen en peligro la vida de contratistas por  deficiencias en el manejo de seguridad industrial</v>
          </cell>
          <cell r="C49" t="str">
            <v>Deterioro de la imagen de la entidad por reclamaciones del cliente y/o beneficiarios debido a la ocurrencia de incidentes que ponen en peligro la vida de contratistas y de su equipo de trabajo por  causa de deficiencias en el manejo de seguridad industrial y de salud ocupacional por parte del contratista</v>
          </cell>
          <cell r="D49" t="str">
            <v>Construcción</v>
          </cell>
          <cell r="E49">
            <v>2</v>
          </cell>
          <cell r="F49" t="str">
            <v>si</v>
          </cell>
          <cell r="G49" t="str">
            <v>SI</v>
          </cell>
          <cell r="H49" t="str">
            <v>SI</v>
          </cell>
          <cell r="K49" t="str">
            <v>SI</v>
          </cell>
          <cell r="M49" t="str">
            <v>SI</v>
          </cell>
          <cell r="N49" t="str">
            <v>SI</v>
          </cell>
          <cell r="P49" t="str">
            <v>SI</v>
          </cell>
          <cell r="V49" t="str">
            <v>no</v>
          </cell>
          <cell r="AC49" t="str">
            <v>si</v>
          </cell>
        </row>
        <row r="50">
          <cell r="A50">
            <v>68</v>
          </cell>
          <cell r="B50">
            <v>0</v>
          </cell>
          <cell r="C50" t="str">
            <v>Multas y sanciones  para la  Entidad por parte de entidades de supervisión y control debido a la ocurrencia de incidentes que ponen en peligro la vida de contratistas y de su equipo de trabajo por  causa de deficiencias en el manejo de seguridad industrial y de salud ocupacional por parte del contratista</v>
          </cell>
          <cell r="D50" t="str">
            <v>Construcción</v>
          </cell>
          <cell r="E50">
            <v>0</v>
          </cell>
          <cell r="F50">
            <v>0</v>
          </cell>
          <cell r="G50">
            <v>0</v>
          </cell>
          <cell r="H50">
            <v>0</v>
          </cell>
          <cell r="M50">
            <v>0</v>
          </cell>
          <cell r="N50">
            <v>0</v>
          </cell>
          <cell r="AC50" t="str">
            <v>si</v>
          </cell>
        </row>
        <row r="51">
          <cell r="A51" t="str">
            <v xml:space="preserve">RGINF10 </v>
          </cell>
          <cell r="B51" t="str">
            <v>Impacto operacional por la imposibilidad de realizar las actividades institucionales, debido a la falta o demora en el suministro de elementos de oficina y/o puestos de trabajo, por  la no disponibilidad o no asignación de los mismos}</v>
          </cell>
          <cell r="C51" t="str">
            <v xml:space="preserve">Impacto operacional en los procesos de la Entidad por la imposibilidad de realizar las actividades institucionales, debido a la falta o demora en el suministro de elementos de oficina y/o puestos de trabajo, por causa de la no disponibilidad o no asignación de los mismos por parte del área de Servicios Administrativos. </v>
          </cell>
          <cell r="D51" t="str">
            <v>Riesgo Operativo</v>
          </cell>
          <cell r="E51">
            <v>2</v>
          </cell>
          <cell r="F51" t="str">
            <v>no</v>
          </cell>
          <cell r="G51" t="str">
            <v>NO</v>
          </cell>
          <cell r="H51" t="str">
            <v>NO</v>
          </cell>
          <cell r="K51" t="str">
            <v>SI</v>
          </cell>
          <cell r="M51" t="str">
            <v>SI</v>
          </cell>
          <cell r="N51" t="str">
            <v>SI</v>
          </cell>
          <cell r="P51" t="str">
            <v>SI</v>
          </cell>
          <cell r="V51" t="str">
            <v>si</v>
          </cell>
          <cell r="AC51" t="str">
            <v>no incluir</v>
          </cell>
        </row>
        <row r="52">
          <cell r="A52" t="str">
            <v xml:space="preserve">RGCONT18 </v>
          </cell>
          <cell r="B52" t="str">
            <v xml:space="preserve">Deterioro de la imagen por requerimientos de los entes de vigilancia, debido al incumplimiento de los términos para la liquidación de contratos y convenios, por falencias en el proceso de cierre de la ejecución de los convenios y contratos </v>
          </cell>
          <cell r="C52" t="str">
            <v xml:space="preserve">Deterioro de la imagen de la Entidad por requerimientos de los entes de vigilancia y control, debido al incumplimiento de los términos para la liquidación de contratos y convenios, por causa de falencias en el proceso de cierre de la ejecución de los convenios y contratos derivados asociados a las líneas de negocio por parte del área de Ejecución y Liquidación. </v>
          </cell>
          <cell r="D52" t="str">
            <v>Riesgo Operativo</v>
          </cell>
          <cell r="E52">
            <v>3</v>
          </cell>
          <cell r="F52" t="str">
            <v>no</v>
          </cell>
          <cell r="G52" t="str">
            <v>NO</v>
          </cell>
          <cell r="H52" t="str">
            <v>NO</v>
          </cell>
          <cell r="K52" t="str">
            <v>SI</v>
          </cell>
          <cell r="M52" t="str">
            <v>SI</v>
          </cell>
          <cell r="N52" t="str">
            <v>SI</v>
          </cell>
          <cell r="P52" t="str">
            <v>SI</v>
          </cell>
          <cell r="V52" t="str">
            <v>si</v>
          </cell>
          <cell r="AC52" t="str">
            <v>no incluir</v>
          </cell>
        </row>
        <row r="53">
          <cell r="A53">
            <v>50</v>
          </cell>
          <cell r="B53" t="str">
            <v>Impacto Operacional por el reprocesamiento de actividades debido a fallas en la realización de las obras a causa de la falta de experiencia  en la ejecución de las mismas, por parte del Ejército</v>
          </cell>
          <cell r="C53" t="str">
            <v>Impacto Operacional por el reprocesamiento de actividades debido a fallas en la realización de las obras a causa de la falta de experiencia  en la ejecución de las mismas, por parte del Ejército</v>
          </cell>
          <cell r="D53" t="str">
            <v>Construcción</v>
          </cell>
          <cell r="E53">
            <v>2</v>
          </cell>
          <cell r="F53" t="str">
            <v>no</v>
          </cell>
          <cell r="G53" t="str">
            <v>NO</v>
          </cell>
          <cell r="H53" t="str">
            <v>NO</v>
          </cell>
          <cell r="K53" t="str">
            <v>si</v>
          </cell>
          <cell r="M53" t="str">
            <v>SI</v>
          </cell>
          <cell r="N53" t="str">
            <v>SI</v>
          </cell>
          <cell r="P53" t="str">
            <v>NA</v>
          </cell>
          <cell r="V53" t="str">
            <v>no</v>
          </cell>
          <cell r="AC53" t="str">
            <v>si</v>
          </cell>
        </row>
        <row r="54">
          <cell r="A54">
            <v>51</v>
          </cell>
          <cell r="B54" t="str">
            <v>Deterioro de la imagen por reclamaciones debido al incumplimiento  en la entrega de los bienes y servicios por  falta de profesionales del equipo de interventoríapor cumplimiento de la exigencia del decreto 2955 de 2011 del Ministerio del interior</v>
          </cell>
          <cell r="C54" t="str">
            <v>Deterioro de la imagen de la entidad por reclamaciones del cliente y/o beneficiarios debido al incumplimiento de FONADE en la entrega de los bienes y servicios en los plazos pactados por causa de falta de profesionales del equipo de interventoría por cumplimiento de la exigencia del decreto 2955 de 2011 del Ministerio del interior</v>
          </cell>
          <cell r="D54" t="str">
            <v>Interventoría</v>
          </cell>
          <cell r="E54">
            <v>2</v>
          </cell>
          <cell r="F54" t="str">
            <v>no</v>
          </cell>
          <cell r="G54" t="str">
            <v>NO</v>
          </cell>
          <cell r="H54" t="str">
            <v>NO</v>
          </cell>
          <cell r="K54" t="str">
            <v>si</v>
          </cell>
          <cell r="M54" t="str">
            <v>SI</v>
          </cell>
          <cell r="N54" t="str">
            <v>SI</v>
          </cell>
          <cell r="P54" t="str">
            <v>SI</v>
          </cell>
          <cell r="V54" t="str">
            <v>no</v>
          </cell>
          <cell r="Y54" t="str">
            <v>revisar componente</v>
          </cell>
          <cell r="AC54" t="str">
            <v>si</v>
          </cell>
        </row>
        <row r="55">
          <cell r="A55" t="str">
            <v xml:space="preserve">RGPPE14 </v>
          </cell>
          <cell r="B55" t="str">
            <v>Deterioro de la imagen ante las quejas y reclamos, debido a la inoportunidad y/o inconsistencias de los informes de gestión, por  omisión, inoportunidad o errores en la elaboración</v>
          </cell>
          <cell r="C55" t="str">
            <v xml:space="preserve">Deterioro de la imagen de la Entidad ante las quejas y reclamos de clientes, debido a la inoportunidad y/o inconsistencias de los informes de gestión a clientes, por causa de la omisión, inoportunidad o errores en la elaboración del mismo por parte del Gerente/Gestor de Convenio. </v>
          </cell>
          <cell r="D55" t="str">
            <v>Riesgo Operativo</v>
          </cell>
          <cell r="E55">
            <v>2</v>
          </cell>
          <cell r="F55" t="str">
            <v>no</v>
          </cell>
          <cell r="G55" t="str">
            <v>NO</v>
          </cell>
          <cell r="H55" t="str">
            <v>NO</v>
          </cell>
          <cell r="K55" t="str">
            <v>si</v>
          </cell>
          <cell r="M55" t="str">
            <v>SI</v>
          </cell>
          <cell r="N55" t="str">
            <v>SI</v>
          </cell>
          <cell r="P55" t="str">
            <v>SI</v>
          </cell>
          <cell r="Q55" t="str">
            <v>revisar redacción</v>
          </cell>
          <cell r="V55" t="str">
            <v>si</v>
          </cell>
          <cell r="AC55" t="str">
            <v>no incluir</v>
          </cell>
        </row>
        <row r="56">
          <cell r="A56">
            <v>52</v>
          </cell>
          <cell r="B56" t="str">
            <v>Deterioro de la imagen por quejas y reclamos debido a la inadecuada interpretación de la información publicada en medios  por el desconocimiento del alcance y condiciones del proyecto</v>
          </cell>
          <cell r="C56" t="str">
            <v>Deterioro de la imagen de la entidad por quejas y reclamos de la comunidad debido a inadecuada interpretación de la información publicada en medios  de comunicación por causa del desconocimiento del alcance y condiciones del proyecto por parte de la comunidad y/o beneficiarios</v>
          </cell>
          <cell r="D56" t="str">
            <v>Gestión social</v>
          </cell>
          <cell r="E56">
            <v>2</v>
          </cell>
          <cell r="F56" t="str">
            <v>no</v>
          </cell>
          <cell r="G56" t="str">
            <v>NO</v>
          </cell>
          <cell r="H56" t="str">
            <v>NO</v>
          </cell>
          <cell r="K56" t="str">
            <v>si</v>
          </cell>
          <cell r="M56" t="str">
            <v>SI</v>
          </cell>
          <cell r="N56" t="str">
            <v>SI</v>
          </cell>
          <cell r="P56" t="str">
            <v>INFRAES. OLA INVERNAL</v>
          </cell>
          <cell r="Q56" t="str">
            <v xml:space="preserve">Es un proyecto de Gestión: </v>
          </cell>
          <cell r="V56" t="str">
            <v>no</v>
          </cell>
          <cell r="Y56" t="str">
            <v>yazmin dice que la causa es la inadeacuda gestión social, yo creo que  asi redactado estaria bie</v>
          </cell>
          <cell r="AC56" t="str">
            <v>si</v>
          </cell>
        </row>
        <row r="57">
          <cell r="A57">
            <v>53</v>
          </cell>
          <cell r="B57" t="str">
            <v>Deterioro de la imagen debido el deterioro de las obras por falta de mantenimiento por parte del cliente y/o entes territoriales por  incumplimiento de las obligaciones poscontractuales por parte de estos</v>
          </cell>
          <cell r="C57" t="str">
            <v>Deterioro de la imagen de la Entidad debido el deterioro de las obras por falta de mantenimiento por parte del cliente y/o entes territoriales a causa del incumplimiento de las obligaciones poscontractuales por parte de estos</v>
          </cell>
          <cell r="D57" t="str">
            <v>mantenimiento</v>
          </cell>
          <cell r="E57">
            <v>3</v>
          </cell>
          <cell r="F57" t="str">
            <v>si</v>
          </cell>
          <cell r="G57" t="str">
            <v>SI</v>
          </cell>
          <cell r="H57" t="str">
            <v>SI</v>
          </cell>
          <cell r="K57" t="str">
            <v>si</v>
          </cell>
          <cell r="M57" t="str">
            <v>NO</v>
          </cell>
          <cell r="N57" t="str">
            <v>NO</v>
          </cell>
          <cell r="P57" t="str">
            <v>SI</v>
          </cell>
          <cell r="V57" t="str">
            <v>si</v>
          </cell>
          <cell r="AC57" t="str">
            <v>si</v>
          </cell>
        </row>
        <row r="58">
          <cell r="A58">
            <v>54</v>
          </cell>
          <cell r="B58" t="str">
            <v>Sanciones por parte de entidades ambientales debido al incumplimiento de la normatividad vigentes del medio ambiente por desconocimiento y/o omisión de la misma</v>
          </cell>
          <cell r="C58" t="str">
            <v>Sanciones para la entidad por parte de entidades ambientales debido al incumplimiento de la normatividad vigente y términos relacionados con el medio ambiente a causa de desconocimiento y/o omisión de la misma por parte de contratista y/o  interventoría.</v>
          </cell>
          <cell r="D58" t="str">
            <v>Gestión ambiental</v>
          </cell>
          <cell r="E58">
            <v>2</v>
          </cell>
          <cell r="F58" t="str">
            <v>si</v>
          </cell>
          <cell r="G58" t="str">
            <v>SI</v>
          </cell>
          <cell r="H58" t="str">
            <v>SI</v>
          </cell>
          <cell r="K58" t="str">
            <v>si</v>
          </cell>
          <cell r="M58" t="str">
            <v>SI</v>
          </cell>
          <cell r="N58" t="str">
            <v>SI</v>
          </cell>
          <cell r="P58" t="str">
            <v>SI</v>
          </cell>
          <cell r="V58" t="str">
            <v>si</v>
          </cell>
          <cell r="AC58" t="str">
            <v>si</v>
          </cell>
        </row>
        <row r="59">
          <cell r="A59">
            <v>55</v>
          </cell>
          <cell r="B59" t="str">
            <v>Deterioro de la imagen  por quejas y reclamos debido  al incumplimiento de la normatividad vigente del medio ambiente por  desconocimiento y/o omisión de la misma por parte de contratista y/o  interventoría.</v>
          </cell>
          <cell r="C59" t="str">
            <v>Deterioro de la imagen de la entidad  por quejas y reclamos de la comunidad y/o autoridades ambientales debido  al incumplimiento de la normatividad vigente y términos relacionados con el medio ambiente a causa de desconocimiento y/o omisión de la misma por parte de contratista y/o  interventoría.</v>
          </cell>
          <cell r="D59" t="str">
            <v>Gestión ambiental</v>
          </cell>
          <cell r="E59">
            <v>2</v>
          </cell>
          <cell r="F59" t="str">
            <v>SI</v>
          </cell>
          <cell r="G59" t="str">
            <v>SI</v>
          </cell>
          <cell r="H59" t="str">
            <v>SI</v>
          </cell>
          <cell r="K59" t="str">
            <v>si</v>
          </cell>
          <cell r="M59" t="str">
            <v>SI</v>
          </cell>
          <cell r="N59" t="str">
            <v>SI</v>
          </cell>
          <cell r="P59" t="str">
            <v>SI</v>
          </cell>
          <cell r="V59" t="str">
            <v>si</v>
          </cell>
          <cell r="AC59" t="str">
            <v>si</v>
          </cell>
        </row>
        <row r="60">
          <cell r="A60">
            <v>56</v>
          </cell>
          <cell r="B60" t="str">
            <v>Sobrecostos por la entrega inoportuna de bienes o servicios debido al incumplimiento del contratista por  falta de claridad en las condiciones de ejecución del proyecto y localización del mismo</v>
          </cell>
          <cell r="C60" t="str">
            <v>Sobrecostos para la entidad por la entrega inoportuna de bienes o servicios debido al incumplimiento del contratista del objeto contractual a causa de falta de claridad en las condiciones de ejecución del proyecto y localización del mismo</v>
          </cell>
          <cell r="D60" t="str">
            <v>Planeación y/o Formulación</v>
          </cell>
          <cell r="E60">
            <v>2</v>
          </cell>
          <cell r="F60" t="str">
            <v>si</v>
          </cell>
          <cell r="G60" t="str">
            <v>SI</v>
          </cell>
          <cell r="H60" t="str">
            <v>SI</v>
          </cell>
          <cell r="K60" t="str">
            <v>si</v>
          </cell>
          <cell r="M60" t="str">
            <v>SI</v>
          </cell>
          <cell r="N60" t="str">
            <v>SI</v>
          </cell>
          <cell r="P60" t="str">
            <v>NA</v>
          </cell>
          <cell r="V60" t="str">
            <v>si</v>
          </cell>
          <cell r="AC60" t="str">
            <v>si</v>
          </cell>
        </row>
        <row r="61">
          <cell r="A61">
            <v>57</v>
          </cell>
          <cell r="B61" t="str">
            <v xml:space="preserve">Deterioro de la imagen  debido a la pérdida de derechos ante la omisión en la adopción de acciones jurídicas oportunas, por causa de demoras en la entrega de soportes por parte de la interventoríay/o contratista </v>
          </cell>
          <cell r="C61" t="str">
            <v xml:space="preserve">Deterioro de la imagen de la entidad  debido a la pérdida de derechos ante la omisión en la adopción de acciones jurídicas oportunas, por causa de demoras en la entrega de soportes por parte de la interventoríay/o contratista </v>
          </cell>
          <cell r="D61" t="str">
            <v>Riesgo Operativo</v>
          </cell>
          <cell r="E61">
            <v>0</v>
          </cell>
          <cell r="F61" t="str">
            <v>no</v>
          </cell>
          <cell r="G61" t="str">
            <v>NO</v>
          </cell>
          <cell r="H61" t="str">
            <v>NO</v>
          </cell>
          <cell r="M61" t="str">
            <v>SI</v>
          </cell>
          <cell r="N61" t="str">
            <v>SI</v>
          </cell>
          <cell r="P61" t="str">
            <v>NO</v>
          </cell>
          <cell r="V61" t="str">
            <v>si</v>
          </cell>
          <cell r="AC61" t="str">
            <v>no incluir</v>
          </cell>
        </row>
        <row r="62">
          <cell r="A62">
            <v>58</v>
          </cell>
          <cell r="B62" t="str">
            <v>Deterioro de la imagen por quejas y reclamos del cliente y de legisladores debido a demoras en tramites administrativos por la centralización de decisiones por parte de la interventoría</v>
          </cell>
          <cell r="C62" t="str">
            <v>Deterioro de la imagen de la entidad por quejas y reclamos del cliente y de legisladores debido a demoras en tramites administrativos a causa de la centralización de decisiones por parte de la interventoría</v>
          </cell>
          <cell r="D62" t="str">
            <v>Riesgo estratégico convenios de interventoría</v>
          </cell>
          <cell r="E62">
            <v>0</v>
          </cell>
          <cell r="F62" t="str">
            <v>no</v>
          </cell>
          <cell r="G62" t="str">
            <v>NO</v>
          </cell>
          <cell r="H62" t="str">
            <v>NO</v>
          </cell>
          <cell r="M62" t="str">
            <v>NO</v>
          </cell>
          <cell r="N62" t="str">
            <v>NO</v>
          </cell>
          <cell r="P62" t="str">
            <v>NO</v>
          </cell>
          <cell r="V62" t="str">
            <v>si</v>
          </cell>
          <cell r="W62" t="str">
            <v>ojo cambiar palabra</v>
          </cell>
          <cell r="AC62" t="str">
            <v>no incluir</v>
          </cell>
        </row>
        <row r="63">
          <cell r="A63">
            <v>59</v>
          </cell>
          <cell r="B63" t="str">
            <v>Deterioro de la imagen por quejas y reclamos del cliente y de legisladores debido concentración de interventorías en la capital del país de proyectos a ejecutar en otras regiones por el cumplimiento de altos requisitos de calificación en los procesos de selección</v>
          </cell>
          <cell r="C63" t="str">
            <v>Deterioro de la imagen de la entidad por quejas y reclamos del cliente y de legisladores debido concentración de interventorías en la capital del país de proyectos a ejecutar en otras regiones a causa del cumplimiento de altos requisitos de calificación en los procesos de selección</v>
          </cell>
          <cell r="D63" t="str">
            <v>Riesgo estratégico convenios de interventoría</v>
          </cell>
          <cell r="E63" t="str">
            <v>1.Previas al inicio</v>
          </cell>
          <cell r="F63" t="str">
            <v>no</v>
          </cell>
          <cell r="G63" t="str">
            <v>NO</v>
          </cell>
          <cell r="H63" t="str">
            <v>NO</v>
          </cell>
          <cell r="M63" t="str">
            <v>NO</v>
          </cell>
          <cell r="N63" t="str">
            <v>NO</v>
          </cell>
          <cell r="P63" t="str">
            <v>NO</v>
          </cell>
          <cell r="V63" t="str">
            <v>si</v>
          </cell>
          <cell r="W63" t="str">
            <v>ojo cambiar palabra</v>
          </cell>
          <cell r="AC63" t="str">
            <v>no incluir</v>
          </cell>
        </row>
        <row r="64">
          <cell r="A64">
            <v>60</v>
          </cell>
          <cell r="B64" t="str">
            <v>Sobrecostos  por el cubrimiento de actividades no previstas en el alcance del contrato por dificultades con la compra  (importación) de materiales</v>
          </cell>
          <cell r="C64" t="str">
            <v>Sobrecostos para la entidad por el cubrimiento de actividades no previstas en el alcance del contrato debido a entrega inoportuna de los bienes o servicios a causa de dificultades con la compra  de materiales para la realización de la obra</v>
          </cell>
          <cell r="D64" t="str">
            <v>Construcción</v>
          </cell>
          <cell r="E64" t="str">
            <v>2. Ejecución</v>
          </cell>
          <cell r="F64" t="str">
            <v>no</v>
          </cell>
          <cell r="G64" t="str">
            <v>NO</v>
          </cell>
          <cell r="H64" t="str">
            <v>NO</v>
          </cell>
          <cell r="M64" t="str">
            <v>NO</v>
          </cell>
          <cell r="N64" t="str">
            <v>NO</v>
          </cell>
          <cell r="P64" t="str">
            <v>NO</v>
          </cell>
          <cell r="V64" t="str">
            <v>si</v>
          </cell>
          <cell r="W64" t="str">
            <v>ojo cambiar palabra</v>
          </cell>
          <cell r="AC64" t="str">
            <v>si</v>
          </cell>
        </row>
        <row r="65">
          <cell r="A65">
            <v>61</v>
          </cell>
          <cell r="B65" t="str">
            <v>Sobrecostos  por cubrimiento de actividades no previstas debido a demoras en el suministro repuestos y suministros de logistica para continuar con la ejecución del proyecto</v>
          </cell>
          <cell r="C65" t="str">
            <v>Sobrecostos para la entidad por cubrimiento de actividades no previstas debido a demoras en el suministro de los elementos (repuestos y suministros de logistica) necesarios para continuar con la ejecución del proyecto a causa de fallas y deficiencias en la entrega por parte del proveedor</v>
          </cell>
          <cell r="D65" t="str">
            <v>Construcción</v>
          </cell>
          <cell r="E65" t="str">
            <v>3. poscontractuales</v>
          </cell>
          <cell r="AC65" t="str">
            <v>si</v>
          </cell>
        </row>
        <row r="66">
          <cell r="A66">
            <v>62</v>
          </cell>
          <cell r="B66" t="str">
            <v xml:space="preserve">Sobrecostos para la Entidad  por cubrimiento de actividades no previstas,  debido a la modificación y/o ajustes de las obras a causa de  la ocurrencia de desastres naturales </v>
          </cell>
          <cell r="C66" t="str">
            <v xml:space="preserve">Sobrecostos para la Entidad  por cubrimiento de actividades no previstas en el convenio, no reconocidas por el cliente debido a la modificación y/o ajustes de las obras a causa de  la ocurrencia de desastres naturales (sismos, derrumbes etc.) </v>
          </cell>
          <cell r="D66" t="str">
            <v>construcción</v>
          </cell>
          <cell r="AC66" t="str">
            <v>si</v>
          </cell>
        </row>
        <row r="67">
          <cell r="A67">
            <v>63</v>
          </cell>
          <cell r="B67" t="str">
            <v>Deterioro de la imagen  por la entrega inoportuna de bienes o servicios debido al incumplimiento del contratista del objeto contractual a causa de demoras en el pago a los trabajadores y proveedores</v>
          </cell>
          <cell r="C67" t="str">
            <v>Deterioro de la imagen de la entidad  por la entrega inoportuna de bienes o servicios debido al incumplimiento del contratista del objeto contractual a causa de demoras en el pago a los trabajadores y proveedores</v>
          </cell>
          <cell r="D67" t="str">
            <v>Construcción</v>
          </cell>
          <cell r="AC67" t="str">
            <v>si</v>
          </cell>
        </row>
        <row r="68">
          <cell r="A68">
            <v>64</v>
          </cell>
          <cell r="B68" t="str">
            <v>sobrecostos por demoras en la ejecución del proyecto debido a dificultades en el proceso de contratación a causa de falta de proponentes</v>
          </cell>
          <cell r="C68" t="str">
            <v>sobrecostos para la entidad por demoras en la ejecución del proyecto debido a dificultades en el proceso de contratación a causa de falta de proponentes que cumplan los requisitos requeridos</v>
          </cell>
          <cell r="D68" t="str">
            <v>Construcción</v>
          </cell>
          <cell r="AC68" t="str">
            <v>si</v>
          </cell>
        </row>
        <row r="69">
          <cell r="A69">
            <v>65</v>
          </cell>
          <cell r="B69" t="str">
            <v>Sobrecostos por la entrega inoportuna de bienes o servicios debido al incumplimiento del contratista por demoras y/o incumplimiento  en el pago de salarios y aportes de seguridad social</v>
          </cell>
          <cell r="C69" t="str">
            <v>Sobrecostos para la Entidad por la entrega inoportuna de bienes o servicios debido al incumplimiento del contratista del objeto contractual a causa de demoras y/o incumplimiento  en el pago de salarios y aportes de seguridad social</v>
          </cell>
          <cell r="D69" t="str">
            <v>Construcción</v>
          </cell>
          <cell r="AC69" t="str">
            <v>si</v>
          </cell>
        </row>
        <row r="70">
          <cell r="A70">
            <v>66</v>
          </cell>
          <cell r="B70" t="str">
            <v>Sobrecostos para la Entidad por la interrupción en la ejecución del proyecto debido a la intervención de entidades ambientales por causa  Incumplimiento en la generación y/o ejecución de planes de manejo ambiental</v>
          </cell>
          <cell r="C70" t="str">
            <v>Sobrecostos para la Entidad por la interrupción en la ejecución del proyecto debido a la intervención de entidades ambientales por causa  Incumplimiento en la generación y/o ejecución de planes de manejo ambiental</v>
          </cell>
          <cell r="D70" t="str">
            <v>Gestión ambiental</v>
          </cell>
          <cell r="AC70" t="str">
            <v>si</v>
          </cell>
        </row>
        <row r="71">
          <cell r="A71">
            <v>67</v>
          </cell>
          <cell r="B71" t="str">
            <v xml:space="preserve">Sobrecostos para la Entidad en la ejecución del proyecto  debido a la realización de actividades adicionalespor la deficiencia  de equipos y/o maquinaría </v>
          </cell>
          <cell r="C71" t="str">
            <v>Sobrecostos para la Entidad por dificultades  y/o demoras en la ejecución del proyecto   debido a la realización de actividades adicionales y/o no previstas en el proyecto a causa de la deficiencia  de equipos y/o maquinaría con los que se desarrolla el proyecto</v>
          </cell>
          <cell r="D71" t="str">
            <v>Construcción</v>
          </cell>
          <cell r="AC71" t="str">
            <v>si</v>
          </cell>
        </row>
        <row r="75">
          <cell r="C75" t="str">
            <v xml:space="preserve">FYC política de favorecimiento por compra de materiales al contratista  x o </v>
          </cell>
        </row>
        <row r="80">
          <cell r="C80" t="str">
            <v>COMPONENTES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Formato Análisis y Valoración"/>
      <sheetName val="Calificación controles"/>
      <sheetName val="Formato Polìticas y Planes"/>
      <sheetName val="Costeo de acciones de control"/>
      <sheetName val="C. Guía Análisis y Valoración "/>
      <sheetName val="Mapa de riesgos"/>
      <sheetName val="D. Guía Políticas y planes"/>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sheetData sheetId="9"/>
      <sheetData sheetId="10"/>
      <sheetData sheetId="11">
        <row r="158">
          <cell r="A158" t="str">
            <v>Dir. Abastecimiento</v>
          </cell>
        </row>
        <row r="159">
          <cell r="A159" t="str">
            <v>Dir. Activos Fijos</v>
          </cell>
        </row>
        <row r="160">
          <cell r="A160" t="str">
            <v>Dir. Asesoría Legal</v>
          </cell>
        </row>
        <row r="161">
          <cell r="A161" t="str">
            <v>Dir. Bienes Raíces</v>
          </cell>
        </row>
        <row r="162">
          <cell r="A162" t="str">
            <v>Dir. Cobro Coactivo</v>
          </cell>
        </row>
        <row r="163">
          <cell r="A163" t="str">
            <v>Dir. Compras y Contratación</v>
          </cell>
        </row>
        <row r="164">
          <cell r="A164" t="str">
            <v>Dir. Contabilidad</v>
          </cell>
        </row>
        <row r="165">
          <cell r="A165" t="str">
            <v>Dir. de Planeación y Control de Resultados Corporativos</v>
          </cell>
        </row>
        <row r="166">
          <cell r="A166" t="str">
            <v>Dir. de Planeamiento y Control de Inversiones</v>
          </cell>
        </row>
        <row r="167">
          <cell r="A167" t="str">
            <v xml:space="preserve">Dir. de Planeamiento y Control de Rentabilidad, Gastos y Costos </v>
          </cell>
        </row>
        <row r="168">
          <cell r="A168" t="str">
            <v>Dir. Estudios y Análisis de Riesgos Financieros</v>
          </cell>
        </row>
        <row r="169">
          <cell r="A169" t="str">
            <v>Dir. Gestión Comunitaria</v>
          </cell>
        </row>
        <row r="170">
          <cell r="A170" t="str">
            <v>Dir. Gestion de Calidad y Procesos</v>
          </cell>
        </row>
        <row r="171">
          <cell r="A171" t="str">
            <v>Dir. Gestión de Compensaciones</v>
          </cell>
        </row>
        <row r="172">
          <cell r="A172" t="str">
            <v>Dir. Imagen Corporativa</v>
          </cell>
        </row>
        <row r="173">
          <cell r="A173" t="str">
            <v>Dir. Información Técnica y Geográfica</v>
          </cell>
        </row>
        <row r="174">
          <cell r="A174" t="str">
            <v>Dir. Informatica</v>
          </cell>
        </row>
        <row r="175">
          <cell r="A175" t="str">
            <v>Dir. Ingenieria Especializada</v>
          </cell>
        </row>
        <row r="176">
          <cell r="A176" t="str">
            <v>Dir. Investigaciones Disciplinarias</v>
          </cell>
        </row>
        <row r="177">
          <cell r="A177" t="str">
            <v>Dir. Mejoramiento de la Calidad de Vida</v>
          </cell>
        </row>
        <row r="178">
          <cell r="A178" t="str">
            <v>Dir. Operación Economica</v>
          </cell>
        </row>
        <row r="179">
          <cell r="A179" t="str">
            <v>Dir. Red Matriz Acueducto</v>
          </cell>
        </row>
        <row r="180">
          <cell r="A180" t="str">
            <v>Dir. Red Troncal Alcantarillado</v>
          </cell>
        </row>
        <row r="181">
          <cell r="A181" t="str">
            <v>Dir. Representación Judicial y Actuación Administrativa</v>
          </cell>
        </row>
        <row r="182">
          <cell r="A182" t="str">
            <v>Dir. Salud</v>
          </cell>
        </row>
        <row r="183">
          <cell r="A183" t="str">
            <v>Dir. Seguridad</v>
          </cell>
        </row>
        <row r="184">
          <cell r="A184" t="str">
            <v>Dir. Seguros</v>
          </cell>
        </row>
        <row r="185">
          <cell r="A185" t="str">
            <v>Dir. Servicios Administrativos</v>
          </cell>
        </row>
        <row r="186">
          <cell r="A186" t="str">
            <v>Dir. Servicios de Informatica</v>
          </cell>
        </row>
        <row r="187">
          <cell r="A187" t="str">
            <v>Dir. Servicios Electromecánicos</v>
          </cell>
        </row>
        <row r="188">
          <cell r="A188" t="str">
            <v>Dir. Servicios Técnicos</v>
          </cell>
        </row>
        <row r="189">
          <cell r="A189" t="str">
            <v>Dir. Servicios Técnicos</v>
          </cell>
        </row>
        <row r="190">
          <cell r="A190" t="str">
            <v>Dir. SIE</v>
          </cell>
        </row>
        <row r="191">
          <cell r="A191" t="str">
            <v>Dir. Tesoreria</v>
          </cell>
        </row>
        <row r="192">
          <cell r="A192" t="str">
            <v>Dir. Tributaria</v>
          </cell>
        </row>
        <row r="193">
          <cell r="A193" t="str">
            <v>Dir. Unidad de Apoyo comercial</v>
          </cell>
        </row>
        <row r="194">
          <cell r="A194" t="str">
            <v>Dir. Unidad de Apoyo Técnico</v>
          </cell>
        </row>
        <row r="195">
          <cell r="A195" t="str">
            <v>Dir. Unidad de Control Interno y de Gestión</v>
          </cell>
        </row>
        <row r="196">
          <cell r="A196" t="str">
            <v>Dir. Unidad de Desarrollo Organizacional</v>
          </cell>
        </row>
        <row r="197">
          <cell r="A197" t="str">
            <v>Gerencia Corporativa de Gestión Humana</v>
          </cell>
        </row>
        <row r="198">
          <cell r="A198" t="str">
            <v>Gerencia de Tecnología</v>
          </cell>
        </row>
        <row r="199">
          <cell r="A199" t="str">
            <v>Gerencia Defensoria del Usuario</v>
          </cell>
        </row>
        <row r="200">
          <cell r="A200" t="str">
            <v>Gerencia Financiera</v>
          </cell>
        </row>
        <row r="201">
          <cell r="A201" t="str">
            <v>Gerencia Financiera / Gerencia Corporativa de Planeamiento y Control</v>
          </cell>
        </row>
        <row r="202">
          <cell r="A202" t="str">
            <v>Gerencia General</v>
          </cell>
        </row>
        <row r="203">
          <cell r="A203" t="str">
            <v>Secretaria General</v>
          </cell>
        </row>
        <row r="204">
          <cell r="A204" t="str">
            <v>Di. Ambiental</v>
          </cell>
        </row>
        <row r="205">
          <cell r="A205" t="str">
            <v>Dir. Op. Com. Zona 1</v>
          </cell>
        </row>
        <row r="206">
          <cell r="A206" t="str">
            <v>Dir. Servicio Acueducto y Alcantarillado Zona 1</v>
          </cell>
        </row>
        <row r="207">
          <cell r="A207" t="str">
            <v>Dir. Op. Com. Zona 2</v>
          </cell>
        </row>
        <row r="208">
          <cell r="A208" t="str">
            <v>Dir. Servicio Acueducto y Alcantarillado Zona 2</v>
          </cell>
        </row>
        <row r="209">
          <cell r="A209" t="str">
            <v>Dir. Op. Com. Zona 3</v>
          </cell>
        </row>
        <row r="210">
          <cell r="A210" t="str">
            <v>Dir. Servicio Acueducto y Alcantarillado Zona 3</v>
          </cell>
        </row>
        <row r="211">
          <cell r="A211" t="str">
            <v>Dir. Op. Com. Zona 4</v>
          </cell>
        </row>
        <row r="212">
          <cell r="A212" t="str">
            <v>Dir. Servicio Acueducto y Alcantarillado Zona 4</v>
          </cell>
        </row>
        <row r="213">
          <cell r="A213" t="str">
            <v>Dir. Op. Com. Zona 5</v>
          </cell>
        </row>
        <row r="214">
          <cell r="A214" t="str">
            <v>Dir. Servicio Acueducto y Alcantarillado Zona 5</v>
          </cell>
        </row>
        <row r="215">
          <cell r="A215" t="str">
            <v>Servicios generales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sheetData sheetId="10"/>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1"/>
  <sheetViews>
    <sheetView topLeftCell="D10" zoomScaleNormal="100" workbookViewId="0">
      <selection activeCell="A6" sqref="A6"/>
    </sheetView>
  </sheetViews>
  <sheetFormatPr baseColWidth="10" defaultColWidth="11.54296875" defaultRowHeight="14.5" x14ac:dyDescent="0.35"/>
  <cols>
    <col min="1" max="1" width="13.1796875" customWidth="1"/>
    <col min="2" max="2" width="52.453125" customWidth="1"/>
    <col min="3" max="3" width="11.54296875" customWidth="1"/>
    <col min="4" max="5" width="52.453125" customWidth="1"/>
    <col min="6" max="6" width="3.54296875" customWidth="1"/>
    <col min="7" max="7" width="43.54296875" bestFit="1" customWidth="1"/>
    <col min="9" max="9" width="3.54296875" customWidth="1"/>
    <col min="10" max="10" width="33" bestFit="1" customWidth="1"/>
    <col min="11" max="11" width="3.453125" customWidth="1"/>
    <col min="12" max="12" width="11.54296875" bestFit="1" customWidth="1"/>
    <col min="13" max="13" width="3" customWidth="1"/>
    <col min="14" max="14" width="28.81640625" style="17" customWidth="1"/>
    <col min="15" max="15" width="11" style="17" customWidth="1"/>
    <col min="16" max="16" width="5.54296875" customWidth="1"/>
    <col min="17" max="17" width="13.54296875" bestFit="1" customWidth="1"/>
    <col min="18" max="18" width="2.54296875" bestFit="1" customWidth="1"/>
    <col min="19" max="19" width="93.453125" customWidth="1"/>
    <col min="20" max="20" width="6.54296875" customWidth="1"/>
    <col min="21" max="21" width="14" bestFit="1" customWidth="1"/>
    <col min="22" max="22" width="21.54296875" bestFit="1" customWidth="1"/>
    <col min="23" max="23" width="4.453125" bestFit="1" customWidth="1"/>
    <col min="24" max="24" width="2" bestFit="1" customWidth="1"/>
    <col min="25" max="25" width="3" bestFit="1" customWidth="1"/>
    <col min="27" max="27" width="25.54296875" bestFit="1" customWidth="1"/>
    <col min="28" max="28" width="67.54296875" style="17" customWidth="1"/>
    <col min="29" max="29" width="6.1796875" style="29" customWidth="1"/>
    <col min="30" max="30" width="8.54296875" bestFit="1" customWidth="1"/>
    <col min="31" max="31" width="12.81640625" bestFit="1" customWidth="1"/>
    <col min="32" max="32" width="5.54296875" style="20" customWidth="1"/>
    <col min="33" max="33" width="2" style="20" bestFit="1" customWidth="1"/>
    <col min="34" max="34" width="5.54296875" style="20" customWidth="1"/>
    <col min="35" max="35" width="9.453125" customWidth="1"/>
    <col min="36" max="36" width="4.1796875" customWidth="1"/>
    <col min="37" max="37" width="8" customWidth="1"/>
    <col min="39" max="39" width="12.81640625" style="39" bestFit="1" customWidth="1"/>
    <col min="40" max="40" width="12.1796875" style="39" bestFit="1" customWidth="1"/>
    <col min="41" max="41" width="4.81640625" style="39" customWidth="1"/>
    <col min="43" max="43" width="14.453125" bestFit="1" customWidth="1"/>
    <col min="44" max="44" width="11" bestFit="1" customWidth="1"/>
    <col min="45" max="45" width="5.81640625" customWidth="1"/>
    <col min="46" max="46" width="6.453125" customWidth="1"/>
    <col min="48" max="48" width="23.54296875" bestFit="1" customWidth="1"/>
    <col min="50" max="50" width="6.453125" customWidth="1"/>
    <col min="51" max="51" width="69.453125" customWidth="1"/>
    <col min="52" max="52" width="7.1796875" customWidth="1"/>
    <col min="53" max="53" width="61.54296875" customWidth="1"/>
    <col min="54" max="54" width="6.54296875" customWidth="1"/>
  </cols>
  <sheetData>
    <row r="1" spans="1:53" ht="21.5" thickBot="1" x14ac:dyDescent="0.55000000000000004">
      <c r="A1" s="3" t="s">
        <v>0</v>
      </c>
      <c r="B1" s="3" t="s">
        <v>1</v>
      </c>
      <c r="C1" s="3"/>
      <c r="D1" s="3" t="s">
        <v>2</v>
      </c>
      <c r="E1" s="3" t="s">
        <v>3</v>
      </c>
      <c r="G1" s="3" t="s">
        <v>4</v>
      </c>
      <c r="H1" s="3" t="s">
        <v>5</v>
      </c>
      <c r="J1" s="4" t="s">
        <v>6</v>
      </c>
      <c r="L1" s="422" t="s">
        <v>7</v>
      </c>
      <c r="M1" s="423"/>
      <c r="N1" s="423"/>
      <c r="O1" s="423"/>
      <c r="Q1" s="417" t="s">
        <v>8</v>
      </c>
      <c r="R1" s="417"/>
      <c r="S1" s="417"/>
      <c r="U1" s="422" t="s">
        <v>9</v>
      </c>
      <c r="V1" s="423"/>
      <c r="W1" s="423"/>
      <c r="X1" s="423"/>
      <c r="Y1" s="423"/>
      <c r="AA1" s="424" t="s">
        <v>10</v>
      </c>
      <c r="AB1" s="424"/>
      <c r="AC1" s="27">
        <v>30</v>
      </c>
      <c r="AE1" s="24" t="s">
        <v>11</v>
      </c>
      <c r="AF1" s="419" t="s">
        <v>12</v>
      </c>
      <c r="AG1" s="420"/>
      <c r="AH1" s="421"/>
      <c r="AI1" s="419" t="s">
        <v>13</v>
      </c>
      <c r="AJ1" s="420"/>
      <c r="AK1" s="421"/>
      <c r="AM1" s="40" t="s">
        <v>14</v>
      </c>
      <c r="AN1" s="40" t="s">
        <v>15</v>
      </c>
      <c r="AO1" s="41">
        <v>1</v>
      </c>
      <c r="AQ1" s="16" t="s">
        <v>16</v>
      </c>
      <c r="AR1" s="15" t="s">
        <v>17</v>
      </c>
      <c r="AS1" s="415">
        <v>-25</v>
      </c>
      <c r="AT1" s="416"/>
      <c r="AV1" s="7" t="s">
        <v>18</v>
      </c>
      <c r="AW1" s="7">
        <v>1</v>
      </c>
      <c r="AY1" s="49" t="s">
        <v>19</v>
      </c>
      <c r="BA1" s="49" t="s">
        <v>20</v>
      </c>
    </row>
    <row r="2" spans="1:53" ht="86.5" thickTop="1" thickBot="1" x14ac:dyDescent="0.4">
      <c r="A2" s="34" t="s">
        <v>21</v>
      </c>
      <c r="B2" s="53" t="s">
        <v>22</v>
      </c>
      <c r="C2" s="53" t="s">
        <v>23</v>
      </c>
      <c r="D2" s="56" t="s">
        <v>24</v>
      </c>
      <c r="E2" s="56" t="s">
        <v>25</v>
      </c>
      <c r="G2" s="5" t="s">
        <v>26</v>
      </c>
      <c r="H2" s="6" t="s">
        <v>27</v>
      </c>
      <c r="J2" s="7" t="s">
        <v>28</v>
      </c>
      <c r="L2" s="32" t="s">
        <v>29</v>
      </c>
      <c r="M2" s="7">
        <v>5</v>
      </c>
      <c r="N2" s="13" t="s">
        <v>30</v>
      </c>
      <c r="O2" s="31" t="str">
        <f>+L2</f>
        <v>Muy Alta</v>
      </c>
      <c r="Q2" s="7" t="s">
        <v>31</v>
      </c>
      <c r="R2" s="7">
        <v>5</v>
      </c>
      <c r="S2" s="8" t="str">
        <f>+Q2</f>
        <v>Significativo</v>
      </c>
      <c r="U2" s="9" t="s">
        <v>32</v>
      </c>
      <c r="V2" s="7" t="s">
        <v>33</v>
      </c>
      <c r="W2" s="10">
        <v>10</v>
      </c>
      <c r="X2" s="11" t="s">
        <v>34</v>
      </c>
      <c r="Y2" s="12">
        <v>25</v>
      </c>
      <c r="AA2" s="25" t="s">
        <v>35</v>
      </c>
      <c r="AB2" s="26" t="s">
        <v>36</v>
      </c>
      <c r="AC2" s="28">
        <v>0</v>
      </c>
      <c r="AE2" s="7" t="s">
        <v>37</v>
      </c>
      <c r="AF2" s="21">
        <v>90</v>
      </c>
      <c r="AG2" s="22" t="s">
        <v>34</v>
      </c>
      <c r="AH2" s="23">
        <v>100</v>
      </c>
      <c r="AI2" s="15" t="s">
        <v>38</v>
      </c>
      <c r="AJ2" s="11">
        <v>4</v>
      </c>
      <c r="AK2" s="12" t="s">
        <v>12</v>
      </c>
      <c r="AM2" s="40" t="s">
        <v>14</v>
      </c>
      <c r="AN2" s="41" t="s">
        <v>39</v>
      </c>
      <c r="AO2" s="41">
        <v>-1</v>
      </c>
      <c r="AQ2" s="43" t="s">
        <v>40</v>
      </c>
      <c r="AR2" s="15">
        <v>-50</v>
      </c>
      <c r="AS2" s="42" t="s">
        <v>34</v>
      </c>
      <c r="AT2" s="12">
        <v>-25</v>
      </c>
      <c r="AV2" s="7" t="s">
        <v>41</v>
      </c>
      <c r="AW2" s="7">
        <v>10</v>
      </c>
      <c r="AY2" s="50" t="s">
        <v>42</v>
      </c>
      <c r="BA2" s="50" t="s">
        <v>43</v>
      </c>
    </row>
    <row r="3" spans="1:53" ht="76.5" thickBot="1" x14ac:dyDescent="0.4">
      <c r="A3" s="35" t="s">
        <v>44</v>
      </c>
      <c r="B3" s="54" t="s">
        <v>45</v>
      </c>
      <c r="C3" s="54" t="s">
        <v>46</v>
      </c>
      <c r="D3" s="57" t="s">
        <v>47</v>
      </c>
      <c r="E3" s="57" t="s">
        <v>48</v>
      </c>
      <c r="G3" s="5" t="s">
        <v>49</v>
      </c>
      <c r="H3" s="13" t="s">
        <v>50</v>
      </c>
      <c r="J3" s="7" t="s">
        <v>51</v>
      </c>
      <c r="L3" s="32" t="s">
        <v>52</v>
      </c>
      <c r="M3" s="7">
        <v>4</v>
      </c>
      <c r="N3" s="13" t="s">
        <v>53</v>
      </c>
      <c r="O3" s="31" t="str">
        <f t="shared" ref="O3:O6" si="0">+L3</f>
        <v>Alta</v>
      </c>
      <c r="Q3" s="7" t="s">
        <v>37</v>
      </c>
      <c r="R3" s="7">
        <v>4</v>
      </c>
      <c r="S3" s="8" t="str">
        <f t="shared" ref="S3:S6" si="1">+Q3</f>
        <v>Alto</v>
      </c>
      <c r="U3" s="14" t="s">
        <v>54</v>
      </c>
      <c r="V3" s="7" t="s">
        <v>55</v>
      </c>
      <c r="W3" s="15">
        <v>3</v>
      </c>
      <c r="X3" s="11" t="s">
        <v>34</v>
      </c>
      <c r="Y3" s="12">
        <v>9</v>
      </c>
      <c r="AA3" s="25" t="s">
        <v>56</v>
      </c>
      <c r="AB3" s="26" t="s">
        <v>57</v>
      </c>
      <c r="AC3" s="28">
        <v>15</v>
      </c>
      <c r="AE3" s="7" t="s">
        <v>58</v>
      </c>
      <c r="AF3" s="21">
        <v>50</v>
      </c>
      <c r="AG3" s="22" t="s">
        <v>34</v>
      </c>
      <c r="AH3" s="23">
        <v>89</v>
      </c>
      <c r="AI3" s="15" t="s">
        <v>38</v>
      </c>
      <c r="AJ3" s="11">
        <v>1</v>
      </c>
      <c r="AK3" s="12" t="s">
        <v>59</v>
      </c>
      <c r="AM3" s="37" t="s">
        <v>60</v>
      </c>
      <c r="AN3" s="37" t="s">
        <v>61</v>
      </c>
      <c r="AO3" s="38">
        <v>1</v>
      </c>
      <c r="AQ3" s="14" t="s">
        <v>62</v>
      </c>
      <c r="AR3" s="15">
        <v>-75</v>
      </c>
      <c r="AS3" s="42" t="s">
        <v>34</v>
      </c>
      <c r="AT3" s="12">
        <v>-50</v>
      </c>
      <c r="AY3" s="51" t="s">
        <v>63</v>
      </c>
      <c r="BA3" s="50" t="s">
        <v>64</v>
      </c>
    </row>
    <row r="4" spans="1:53" ht="52.5" thickBot="1" x14ac:dyDescent="0.4">
      <c r="A4" s="36" t="s">
        <v>65</v>
      </c>
      <c r="B4" s="55" t="s">
        <v>66</v>
      </c>
      <c r="C4" s="55" t="s">
        <v>67</v>
      </c>
      <c r="D4" s="58" t="s">
        <v>68</v>
      </c>
      <c r="E4" s="58" t="s">
        <v>69</v>
      </c>
      <c r="G4" s="5" t="s">
        <v>70</v>
      </c>
      <c r="H4" s="13" t="s">
        <v>71</v>
      </c>
      <c r="J4" s="7" t="s">
        <v>72</v>
      </c>
      <c r="L4" s="32" t="s">
        <v>73</v>
      </c>
      <c r="M4" s="7">
        <v>3</v>
      </c>
      <c r="N4" s="13" t="s">
        <v>74</v>
      </c>
      <c r="O4" s="31" t="str">
        <f t="shared" si="0"/>
        <v>Media</v>
      </c>
      <c r="Q4" s="7" t="s">
        <v>40</v>
      </c>
      <c r="R4" s="7">
        <v>3</v>
      </c>
      <c r="S4" s="8" t="str">
        <f t="shared" si="1"/>
        <v>Moderado</v>
      </c>
      <c r="U4" s="16" t="s">
        <v>75</v>
      </c>
      <c r="V4" s="7" t="s">
        <v>76</v>
      </c>
      <c r="W4" s="15">
        <v>1</v>
      </c>
      <c r="X4" s="11" t="s">
        <v>34</v>
      </c>
      <c r="Y4" s="12">
        <v>2</v>
      </c>
      <c r="AA4" s="25" t="s">
        <v>77</v>
      </c>
      <c r="AB4" s="26" t="s">
        <v>78</v>
      </c>
      <c r="AC4" s="28">
        <v>30</v>
      </c>
      <c r="AE4" s="7" t="s">
        <v>79</v>
      </c>
      <c r="AF4" s="21">
        <v>0</v>
      </c>
      <c r="AG4" s="22" t="s">
        <v>34</v>
      </c>
      <c r="AH4" s="23">
        <v>49</v>
      </c>
      <c r="AI4" s="15" t="s">
        <v>38</v>
      </c>
      <c r="AJ4" s="11">
        <v>0</v>
      </c>
      <c r="AK4" s="12" t="s">
        <v>12</v>
      </c>
      <c r="AM4" s="37" t="s">
        <v>60</v>
      </c>
      <c r="AN4" s="38" t="s">
        <v>73</v>
      </c>
      <c r="AO4" s="38">
        <v>2</v>
      </c>
      <c r="AQ4" s="9" t="s">
        <v>80</v>
      </c>
      <c r="AR4" s="15" t="s">
        <v>81</v>
      </c>
      <c r="AS4" s="415">
        <v>-75</v>
      </c>
      <c r="AT4" s="416"/>
      <c r="AV4" s="7" t="s">
        <v>82</v>
      </c>
      <c r="AW4" s="7">
        <v>1</v>
      </c>
      <c r="AY4" s="51" t="s">
        <v>83</v>
      </c>
      <c r="BA4" s="51" t="s">
        <v>84</v>
      </c>
    </row>
    <row r="5" spans="1:53" x14ac:dyDescent="0.35">
      <c r="G5" s="5" t="s">
        <v>85</v>
      </c>
      <c r="H5" s="13" t="s">
        <v>86</v>
      </c>
      <c r="J5" s="7" t="s">
        <v>87</v>
      </c>
      <c r="L5" s="32" t="s">
        <v>61</v>
      </c>
      <c r="M5" s="7">
        <v>2</v>
      </c>
      <c r="N5" s="13" t="s">
        <v>88</v>
      </c>
      <c r="O5" s="31" t="str">
        <f t="shared" si="0"/>
        <v>Baja</v>
      </c>
      <c r="Q5" s="7" t="s">
        <v>89</v>
      </c>
      <c r="R5" s="7">
        <v>2</v>
      </c>
      <c r="S5" s="8" t="str">
        <f t="shared" si="1"/>
        <v>Menor</v>
      </c>
      <c r="AM5" s="37" t="s">
        <v>60</v>
      </c>
      <c r="AN5" s="38" t="s">
        <v>52</v>
      </c>
      <c r="AO5" s="38">
        <v>4</v>
      </c>
      <c r="AV5" s="7" t="s">
        <v>90</v>
      </c>
      <c r="AW5" s="7">
        <v>5</v>
      </c>
      <c r="AY5" s="50" t="s">
        <v>91</v>
      </c>
      <c r="BA5" s="51" t="s">
        <v>92</v>
      </c>
    </row>
    <row r="6" spans="1:53" x14ac:dyDescent="0.35">
      <c r="A6" s="59" t="s">
        <v>93</v>
      </c>
      <c r="G6" s="5" t="s">
        <v>94</v>
      </c>
      <c r="H6" s="13" t="s">
        <v>95</v>
      </c>
      <c r="J6" s="7" t="s">
        <v>96</v>
      </c>
      <c r="L6" s="32" t="s">
        <v>97</v>
      </c>
      <c r="M6" s="7">
        <v>1</v>
      </c>
      <c r="N6" s="13" t="s">
        <v>98</v>
      </c>
      <c r="O6" s="31" t="str">
        <f t="shared" si="0"/>
        <v>Muy Baja</v>
      </c>
      <c r="Q6" s="7" t="s">
        <v>99</v>
      </c>
      <c r="R6" s="7">
        <v>1</v>
      </c>
      <c r="S6" s="8" t="str">
        <f t="shared" si="1"/>
        <v>Insignificante</v>
      </c>
      <c r="U6" t="s">
        <v>100</v>
      </c>
      <c r="AA6" s="424" t="s">
        <v>101</v>
      </c>
      <c r="AB6" s="424"/>
      <c r="AC6" s="27">
        <v>20</v>
      </c>
      <c r="AM6" s="37" t="s">
        <v>60</v>
      </c>
      <c r="AN6" s="38" t="s">
        <v>29</v>
      </c>
      <c r="AO6" s="38">
        <v>8</v>
      </c>
      <c r="AV6" s="7" t="s">
        <v>102</v>
      </c>
      <c r="AW6" s="7">
        <v>10</v>
      </c>
      <c r="AY6" s="50" t="s">
        <v>103</v>
      </c>
      <c r="BA6" s="50" t="s">
        <v>104</v>
      </c>
    </row>
    <row r="7" spans="1:53" ht="24" x14ac:dyDescent="0.35">
      <c r="A7" t="s">
        <v>105</v>
      </c>
      <c r="D7" t="s">
        <v>106</v>
      </c>
      <c r="G7" s="5" t="s">
        <v>107</v>
      </c>
      <c r="H7" s="13" t="s">
        <v>108</v>
      </c>
      <c r="J7" s="7" t="s">
        <v>109</v>
      </c>
      <c r="U7" s="7">
        <v>1</v>
      </c>
      <c r="V7" s="16" t="s">
        <v>75</v>
      </c>
      <c r="AA7" s="25" t="s">
        <v>110</v>
      </c>
      <c r="AB7" s="26" t="s">
        <v>111</v>
      </c>
      <c r="AC7" s="28">
        <v>5</v>
      </c>
      <c r="AM7" s="37" t="s">
        <v>60</v>
      </c>
      <c r="AN7" s="38" t="s">
        <v>112</v>
      </c>
      <c r="AO7" s="38">
        <v>12</v>
      </c>
      <c r="AQ7" s="44" t="s">
        <v>113</v>
      </c>
      <c r="AR7" s="15" t="s">
        <v>81</v>
      </c>
      <c r="AS7" s="415">
        <v>25</v>
      </c>
      <c r="AT7" s="416"/>
      <c r="AY7" s="50" t="s">
        <v>114</v>
      </c>
      <c r="BA7" s="50" t="s">
        <v>115</v>
      </c>
    </row>
    <row r="8" spans="1:53" ht="50" x14ac:dyDescent="0.35">
      <c r="A8" t="s">
        <v>116</v>
      </c>
      <c r="D8" t="s">
        <v>117</v>
      </c>
      <c r="G8" s="5" t="s">
        <v>118</v>
      </c>
      <c r="H8" s="13" t="s">
        <v>119</v>
      </c>
      <c r="J8" s="7" t="s">
        <v>120</v>
      </c>
      <c r="Q8" s="417" t="s">
        <v>121</v>
      </c>
      <c r="R8" s="417"/>
      <c r="S8" s="417"/>
      <c r="U8" s="7">
        <v>2</v>
      </c>
      <c r="V8" s="16" t="s">
        <v>75</v>
      </c>
      <c r="AA8" s="25" t="s">
        <v>122</v>
      </c>
      <c r="AB8" s="26" t="s">
        <v>123</v>
      </c>
      <c r="AC8" s="28">
        <v>10</v>
      </c>
      <c r="AM8" s="40" t="s">
        <v>124</v>
      </c>
      <c r="AN8" s="40" t="s">
        <v>125</v>
      </c>
      <c r="AO8" s="41">
        <v>1</v>
      </c>
      <c r="AQ8" s="45" t="s">
        <v>126</v>
      </c>
      <c r="AR8" s="15">
        <v>25</v>
      </c>
      <c r="AS8" s="42" t="s">
        <v>34</v>
      </c>
      <c r="AT8" s="12">
        <v>50</v>
      </c>
      <c r="AY8" s="50" t="s">
        <v>127</v>
      </c>
      <c r="BA8" s="50" t="s">
        <v>128</v>
      </c>
    </row>
    <row r="9" spans="1:53" ht="50" x14ac:dyDescent="0.35">
      <c r="D9" t="s">
        <v>129</v>
      </c>
      <c r="G9" s="5" t="s">
        <v>130</v>
      </c>
      <c r="H9" s="13" t="s">
        <v>131</v>
      </c>
      <c r="Q9" s="7" t="s">
        <v>31</v>
      </c>
      <c r="R9" s="7">
        <v>5</v>
      </c>
      <c r="S9" s="8" t="s">
        <v>132</v>
      </c>
      <c r="U9" s="7">
        <v>3</v>
      </c>
      <c r="V9" s="14" t="s">
        <v>54</v>
      </c>
      <c r="AA9" s="25" t="s">
        <v>133</v>
      </c>
      <c r="AB9" s="26" t="s">
        <v>134</v>
      </c>
      <c r="AC9" s="28">
        <v>20</v>
      </c>
      <c r="AM9" s="40" t="s">
        <v>124</v>
      </c>
      <c r="AN9" s="41" t="s">
        <v>135</v>
      </c>
      <c r="AO9" s="41">
        <v>2</v>
      </c>
      <c r="AQ9" s="46" t="s">
        <v>136</v>
      </c>
      <c r="AR9" s="15" t="s">
        <v>17</v>
      </c>
      <c r="AS9" s="415">
        <v>50</v>
      </c>
      <c r="AT9" s="416"/>
      <c r="AY9" s="50" t="s">
        <v>137</v>
      </c>
      <c r="BA9" s="50" t="s">
        <v>138</v>
      </c>
    </row>
    <row r="10" spans="1:53" x14ac:dyDescent="0.35">
      <c r="D10" t="s">
        <v>139</v>
      </c>
      <c r="G10" s="5" t="s">
        <v>140</v>
      </c>
      <c r="H10" s="13" t="s">
        <v>141</v>
      </c>
      <c r="J10" s="4" t="s">
        <v>142</v>
      </c>
      <c r="Q10" s="7" t="s">
        <v>37</v>
      </c>
      <c r="R10" s="7">
        <v>4</v>
      </c>
      <c r="S10" s="8" t="s">
        <v>143</v>
      </c>
      <c r="U10" s="7">
        <v>4</v>
      </c>
      <c r="V10" s="14" t="s">
        <v>54</v>
      </c>
      <c r="AM10" s="40" t="s">
        <v>124</v>
      </c>
      <c r="AN10" s="41" t="s">
        <v>144</v>
      </c>
      <c r="AO10" s="41">
        <v>4</v>
      </c>
      <c r="AY10" s="50" t="s">
        <v>145</v>
      </c>
      <c r="BA10" s="50" t="s">
        <v>146</v>
      </c>
    </row>
    <row r="11" spans="1:53" x14ac:dyDescent="0.35">
      <c r="D11" t="s">
        <v>147</v>
      </c>
      <c r="G11" s="5" t="s">
        <v>148</v>
      </c>
      <c r="H11" s="13" t="s">
        <v>149</v>
      </c>
      <c r="J11" s="7" t="s">
        <v>150</v>
      </c>
      <c r="Q11" s="7" t="s">
        <v>40</v>
      </c>
      <c r="R11" s="7">
        <v>3</v>
      </c>
      <c r="S11" s="8" t="s">
        <v>151</v>
      </c>
      <c r="U11" s="7">
        <v>5</v>
      </c>
      <c r="V11" s="14" t="s">
        <v>54</v>
      </c>
      <c r="AA11" s="424" t="s">
        <v>152</v>
      </c>
      <c r="AB11" s="424"/>
      <c r="AC11" s="27">
        <v>30</v>
      </c>
      <c r="AM11" s="40" t="s">
        <v>124</v>
      </c>
      <c r="AN11" s="41" t="s">
        <v>112</v>
      </c>
      <c r="AO11" s="41">
        <v>8</v>
      </c>
      <c r="AY11" s="50" t="s">
        <v>153</v>
      </c>
      <c r="BA11" s="50" t="s">
        <v>154</v>
      </c>
    </row>
    <row r="12" spans="1:53" ht="21" x14ac:dyDescent="0.5">
      <c r="D12" t="s">
        <v>155</v>
      </c>
      <c r="G12" s="5" t="s">
        <v>156</v>
      </c>
      <c r="H12" s="13" t="s">
        <v>157</v>
      </c>
      <c r="J12" s="7" t="s">
        <v>158</v>
      </c>
      <c r="S12" s="17"/>
      <c r="U12" s="7">
        <v>6</v>
      </c>
      <c r="V12" s="14" t="s">
        <v>54</v>
      </c>
      <c r="AA12" s="25" t="s">
        <v>159</v>
      </c>
      <c r="AB12" s="26" t="s">
        <v>160</v>
      </c>
      <c r="AC12" s="28">
        <v>5</v>
      </c>
      <c r="AM12" s="37" t="s">
        <v>161</v>
      </c>
      <c r="AN12" s="37" t="s">
        <v>162</v>
      </c>
      <c r="AO12" s="38">
        <v>1</v>
      </c>
      <c r="AQ12" s="49" t="s">
        <v>163</v>
      </c>
      <c r="AV12" s="49" t="s">
        <v>164</v>
      </c>
      <c r="AY12" s="50" t="s">
        <v>165</v>
      </c>
      <c r="BA12" s="50" t="s">
        <v>166</v>
      </c>
    </row>
    <row r="13" spans="1:53" ht="29" x14ac:dyDescent="0.35">
      <c r="D13" t="s">
        <v>167</v>
      </c>
      <c r="G13" s="18" t="s">
        <v>168</v>
      </c>
      <c r="H13" s="13" t="s">
        <v>169</v>
      </c>
      <c r="J13" s="7" t="s">
        <v>170</v>
      </c>
      <c r="Q13" s="418" t="s">
        <v>171</v>
      </c>
      <c r="R13" s="418"/>
      <c r="S13" s="418"/>
      <c r="U13" s="7">
        <v>8</v>
      </c>
      <c r="V13" s="14" t="s">
        <v>54</v>
      </c>
      <c r="AA13" s="25" t="s">
        <v>172</v>
      </c>
      <c r="AB13" s="26" t="s">
        <v>173</v>
      </c>
      <c r="AC13" s="28">
        <v>15</v>
      </c>
      <c r="AM13" s="37" t="s">
        <v>161</v>
      </c>
      <c r="AN13" s="38" t="s">
        <v>174</v>
      </c>
      <c r="AO13" s="38">
        <v>2</v>
      </c>
      <c r="AQ13" s="48" t="s">
        <v>175</v>
      </c>
      <c r="AV13" s="52" t="s">
        <v>176</v>
      </c>
      <c r="AY13" s="50" t="s">
        <v>177</v>
      </c>
      <c r="BA13" s="50" t="s">
        <v>178</v>
      </c>
    </row>
    <row r="14" spans="1:53" ht="37.5" x14ac:dyDescent="0.35">
      <c r="D14" t="s">
        <v>179</v>
      </c>
      <c r="G14" s="5" t="s">
        <v>180</v>
      </c>
      <c r="H14" s="13" t="s">
        <v>181</v>
      </c>
      <c r="Q14" s="25" t="str">
        <f>+$Q$2</f>
        <v>Significativo</v>
      </c>
      <c r="R14" s="25">
        <v>5</v>
      </c>
      <c r="S14" s="8" t="s">
        <v>182</v>
      </c>
      <c r="U14" s="7">
        <v>9</v>
      </c>
      <c r="V14" s="14" t="s">
        <v>54</v>
      </c>
      <c r="AA14" s="25" t="s">
        <v>183</v>
      </c>
      <c r="AB14" s="26" t="s">
        <v>184</v>
      </c>
      <c r="AC14" s="28">
        <v>30</v>
      </c>
      <c r="AM14" s="37" t="s">
        <v>161</v>
      </c>
      <c r="AN14" s="38" t="s">
        <v>185</v>
      </c>
      <c r="AO14" s="38">
        <v>3</v>
      </c>
      <c r="AQ14" s="48" t="s">
        <v>186</v>
      </c>
      <c r="AV14" s="52" t="s">
        <v>187</v>
      </c>
      <c r="AY14" s="50" t="s">
        <v>188</v>
      </c>
      <c r="BA14" s="50" t="s">
        <v>178</v>
      </c>
    </row>
    <row r="15" spans="1:53" ht="29" x14ac:dyDescent="0.35">
      <c r="D15" t="s">
        <v>189</v>
      </c>
      <c r="G15" s="5" t="s">
        <v>190</v>
      </c>
      <c r="H15" s="13" t="s">
        <v>191</v>
      </c>
      <c r="J15" s="4" t="s">
        <v>192</v>
      </c>
      <c r="Q15" s="25" t="str">
        <f>+$Q$4</f>
        <v>Moderado</v>
      </c>
      <c r="R15" s="25">
        <v>3</v>
      </c>
      <c r="S15" s="8" t="s">
        <v>193</v>
      </c>
      <c r="U15" s="7">
        <v>10</v>
      </c>
      <c r="V15" s="9" t="s">
        <v>32</v>
      </c>
      <c r="AM15" s="37" t="s">
        <v>161</v>
      </c>
      <c r="AN15" s="38" t="s">
        <v>194</v>
      </c>
      <c r="AO15" s="38">
        <v>4</v>
      </c>
      <c r="AQ15" s="48" t="s">
        <v>195</v>
      </c>
      <c r="AV15" s="52" t="s">
        <v>196</v>
      </c>
      <c r="AY15" s="50" t="s">
        <v>197</v>
      </c>
      <c r="BA15" s="50" t="s">
        <v>198</v>
      </c>
    </row>
    <row r="16" spans="1:53" x14ac:dyDescent="0.35">
      <c r="D16" t="s">
        <v>199</v>
      </c>
      <c r="G16" s="18" t="s">
        <v>200</v>
      </c>
      <c r="H16" s="13" t="s">
        <v>201</v>
      </c>
      <c r="J16" s="7" t="s">
        <v>202</v>
      </c>
      <c r="Q16" s="25" t="str">
        <f>+$Q$6</f>
        <v>Insignificante</v>
      </c>
      <c r="R16" s="25">
        <v>1</v>
      </c>
      <c r="S16" s="8" t="s">
        <v>203</v>
      </c>
      <c r="U16" s="7">
        <v>12</v>
      </c>
      <c r="V16" s="9" t="s">
        <v>32</v>
      </c>
      <c r="AA16" s="424" t="s">
        <v>204</v>
      </c>
      <c r="AB16" s="424"/>
      <c r="AC16" s="27">
        <v>20</v>
      </c>
      <c r="AM16" s="37" t="s">
        <v>161</v>
      </c>
      <c r="AN16" s="38" t="s">
        <v>80</v>
      </c>
      <c r="AO16" s="38">
        <v>8</v>
      </c>
      <c r="AQ16" s="48" t="s">
        <v>205</v>
      </c>
      <c r="AY16" s="50" t="s">
        <v>206</v>
      </c>
      <c r="BA16" s="50" t="s">
        <v>198</v>
      </c>
    </row>
    <row r="17" spans="4:53" x14ac:dyDescent="0.35">
      <c r="D17" t="s">
        <v>207</v>
      </c>
      <c r="G17" s="5" t="s">
        <v>208</v>
      </c>
      <c r="H17" s="13" t="s">
        <v>209</v>
      </c>
      <c r="J17" s="7" t="s">
        <v>210</v>
      </c>
      <c r="S17" s="17"/>
      <c r="U17" s="7">
        <v>15</v>
      </c>
      <c r="V17" s="9" t="s">
        <v>32</v>
      </c>
      <c r="AA17" s="25" t="s">
        <v>211</v>
      </c>
      <c r="AB17" s="26" t="s">
        <v>212</v>
      </c>
      <c r="AC17" s="28">
        <v>0</v>
      </c>
      <c r="AM17" s="40" t="s">
        <v>213</v>
      </c>
      <c r="AN17" s="40" t="s">
        <v>214</v>
      </c>
      <c r="AO17" s="41">
        <v>1</v>
      </c>
      <c r="AQ17" s="48" t="s">
        <v>215</v>
      </c>
      <c r="AY17" s="50" t="s">
        <v>216</v>
      </c>
      <c r="BA17" s="50" t="s">
        <v>198</v>
      </c>
    </row>
    <row r="18" spans="4:53" x14ac:dyDescent="0.35">
      <c r="D18" t="s">
        <v>217</v>
      </c>
      <c r="G18" s="18" t="s">
        <v>218</v>
      </c>
      <c r="H18" s="13" t="s">
        <v>219</v>
      </c>
      <c r="Q18" s="418" t="s">
        <v>220</v>
      </c>
      <c r="R18" s="418"/>
      <c r="S18" s="418"/>
      <c r="U18" s="7">
        <v>16</v>
      </c>
      <c r="V18" s="9" t="s">
        <v>32</v>
      </c>
      <c r="AA18" s="25" t="s">
        <v>221</v>
      </c>
      <c r="AB18" s="26" t="s">
        <v>222</v>
      </c>
      <c r="AC18" s="28">
        <v>10</v>
      </c>
      <c r="AM18" s="40" t="s">
        <v>213</v>
      </c>
      <c r="AN18" s="41" t="s">
        <v>223</v>
      </c>
      <c r="AO18" s="41">
        <v>2</v>
      </c>
      <c r="AY18" s="50" t="s">
        <v>224</v>
      </c>
      <c r="BA18" s="50" t="s">
        <v>225</v>
      </c>
    </row>
    <row r="19" spans="4:53" ht="29" x14ac:dyDescent="0.35">
      <c r="D19" t="s">
        <v>226</v>
      </c>
      <c r="G19" s="5" t="s">
        <v>227</v>
      </c>
      <c r="H19" s="13" t="s">
        <v>228</v>
      </c>
      <c r="J19" s="4" t="s">
        <v>229</v>
      </c>
      <c r="Q19" s="25" t="str">
        <f>+$Q$2</f>
        <v>Significativo</v>
      </c>
      <c r="R19" s="7">
        <v>5</v>
      </c>
      <c r="S19" s="8" t="s">
        <v>230</v>
      </c>
      <c r="U19" s="7">
        <v>20</v>
      </c>
      <c r="V19" s="9" t="s">
        <v>32</v>
      </c>
      <c r="AA19" s="25" t="s">
        <v>231</v>
      </c>
      <c r="AB19" s="26" t="s">
        <v>232</v>
      </c>
      <c r="AC19" s="28">
        <v>20</v>
      </c>
      <c r="AM19" s="40" t="s">
        <v>213</v>
      </c>
      <c r="AN19" s="41" t="s">
        <v>233</v>
      </c>
      <c r="AO19" s="41">
        <v>3</v>
      </c>
      <c r="AY19" s="50" t="s">
        <v>234</v>
      </c>
      <c r="BA19" s="50" t="s">
        <v>235</v>
      </c>
    </row>
    <row r="20" spans="4:53" ht="29" x14ac:dyDescent="0.35">
      <c r="G20" s="5" t="s">
        <v>236</v>
      </c>
      <c r="H20" s="18" t="s">
        <v>237</v>
      </c>
      <c r="J20" s="7" t="s">
        <v>76</v>
      </c>
      <c r="Q20" s="25" t="str">
        <f>+$Q$4</f>
        <v>Moderado</v>
      </c>
      <c r="R20" s="7">
        <v>3</v>
      </c>
      <c r="S20" s="8" t="s">
        <v>238</v>
      </c>
      <c r="U20" s="7">
        <v>25</v>
      </c>
      <c r="V20" s="9" t="s">
        <v>32</v>
      </c>
      <c r="AM20" s="40" t="s">
        <v>213</v>
      </c>
      <c r="AN20" s="41" t="s">
        <v>239</v>
      </c>
      <c r="AO20" s="41">
        <v>4</v>
      </c>
      <c r="AY20" s="50" t="s">
        <v>240</v>
      </c>
      <c r="BA20" s="50" t="s">
        <v>241</v>
      </c>
    </row>
    <row r="21" spans="4:53" ht="29" x14ac:dyDescent="0.35">
      <c r="G21" s="18" t="s">
        <v>242</v>
      </c>
      <c r="H21" s="18" t="s">
        <v>243</v>
      </c>
      <c r="J21" s="7" t="s">
        <v>55</v>
      </c>
      <c r="Q21" s="25" t="str">
        <f>+$Q$6</f>
        <v>Insignificante</v>
      </c>
      <c r="R21" s="7">
        <v>1</v>
      </c>
      <c r="S21" s="8" t="s">
        <v>244</v>
      </c>
      <c r="AA21" s="425" t="s">
        <v>245</v>
      </c>
      <c r="AB21" s="425"/>
      <c r="AC21" s="30">
        <f>+AC1+AC6+AC11+AC16</f>
        <v>100</v>
      </c>
      <c r="AM21" s="37" t="s">
        <v>246</v>
      </c>
      <c r="AN21" s="37" t="s">
        <v>185</v>
      </c>
      <c r="AO21" s="38">
        <v>1</v>
      </c>
      <c r="AY21" s="50" t="s">
        <v>247</v>
      </c>
      <c r="BA21" s="50" t="s">
        <v>241</v>
      </c>
    </row>
    <row r="22" spans="4:53" x14ac:dyDescent="0.35">
      <c r="G22" s="18" t="s">
        <v>248</v>
      </c>
      <c r="H22" s="18" t="s">
        <v>249</v>
      </c>
      <c r="S22" s="17"/>
      <c r="AM22" s="37" t="s">
        <v>246</v>
      </c>
      <c r="AN22" s="38" t="s">
        <v>174</v>
      </c>
      <c r="AO22" s="38">
        <v>2</v>
      </c>
      <c r="AY22" s="50" t="s">
        <v>250</v>
      </c>
      <c r="BA22" s="50" t="s">
        <v>241</v>
      </c>
    </row>
    <row r="23" spans="4:53" x14ac:dyDescent="0.35">
      <c r="J23" s="4" t="s">
        <v>251</v>
      </c>
      <c r="Q23" s="418" t="s">
        <v>252</v>
      </c>
      <c r="R23" s="418"/>
      <c r="S23" s="418"/>
      <c r="AM23" s="37" t="s">
        <v>246</v>
      </c>
      <c r="AN23" s="38" t="s">
        <v>162</v>
      </c>
      <c r="AO23" s="38">
        <v>3</v>
      </c>
      <c r="AY23" s="50" t="s">
        <v>253</v>
      </c>
      <c r="BA23" s="50" t="s">
        <v>241</v>
      </c>
    </row>
    <row r="24" spans="4:53" ht="29" x14ac:dyDescent="0.35">
      <c r="J24" s="7" t="s">
        <v>254</v>
      </c>
      <c r="Q24" s="25" t="str">
        <f>+$Q$2</f>
        <v>Significativo</v>
      </c>
      <c r="R24" s="28">
        <v>5</v>
      </c>
      <c r="S24" s="8" t="s">
        <v>255</v>
      </c>
      <c r="AM24" s="37" t="s">
        <v>246</v>
      </c>
      <c r="AN24" s="38" t="s">
        <v>256</v>
      </c>
      <c r="AO24" s="38">
        <v>4</v>
      </c>
      <c r="AY24" s="50" t="s">
        <v>257</v>
      </c>
      <c r="BA24" s="50" t="s">
        <v>258</v>
      </c>
    </row>
    <row r="25" spans="4:53" ht="29" x14ac:dyDescent="0.35">
      <c r="J25" s="7" t="s">
        <v>259</v>
      </c>
      <c r="Q25" s="25" t="str">
        <f>+$Q$4</f>
        <v>Moderado</v>
      </c>
      <c r="R25" s="28">
        <v>3</v>
      </c>
      <c r="S25" s="8" t="s">
        <v>260</v>
      </c>
      <c r="AM25" s="40" t="s">
        <v>261</v>
      </c>
      <c r="AN25" s="41" t="s">
        <v>194</v>
      </c>
      <c r="AO25" s="41">
        <v>1</v>
      </c>
      <c r="AY25" s="50" t="s">
        <v>262</v>
      </c>
      <c r="BA25" s="50" t="s">
        <v>263</v>
      </c>
    </row>
    <row r="26" spans="4:53" x14ac:dyDescent="0.35">
      <c r="J26" s="7" t="s">
        <v>264</v>
      </c>
      <c r="Q26" s="25" t="str">
        <f>+$Q$6</f>
        <v>Insignificante</v>
      </c>
      <c r="R26" s="28">
        <v>1</v>
      </c>
      <c r="S26" s="8" t="s">
        <v>265</v>
      </c>
      <c r="AM26" s="40" t="s">
        <v>261</v>
      </c>
      <c r="AN26" s="41" t="s">
        <v>185</v>
      </c>
      <c r="AO26" s="41">
        <v>2</v>
      </c>
      <c r="AY26" s="50" t="s">
        <v>266</v>
      </c>
      <c r="BA26" s="50" t="s">
        <v>267</v>
      </c>
    </row>
    <row r="27" spans="4:53" x14ac:dyDescent="0.35">
      <c r="J27" s="7" t="s">
        <v>268</v>
      </c>
      <c r="AM27" s="40" t="s">
        <v>261</v>
      </c>
      <c r="AN27" s="41" t="s">
        <v>174</v>
      </c>
      <c r="AO27" s="41">
        <v>3</v>
      </c>
      <c r="AY27" s="50" t="s">
        <v>269</v>
      </c>
      <c r="BA27" s="50" t="s">
        <v>198</v>
      </c>
    </row>
    <row r="28" spans="4:53" x14ac:dyDescent="0.35">
      <c r="J28" s="7"/>
      <c r="Q28" s="418" t="s">
        <v>270</v>
      </c>
      <c r="R28" s="418"/>
      <c r="S28" s="418"/>
      <c r="AM28" s="40" t="s">
        <v>261</v>
      </c>
      <c r="AN28" s="41" t="s">
        <v>162</v>
      </c>
      <c r="AO28" s="41">
        <v>4</v>
      </c>
      <c r="AY28" s="50" t="s">
        <v>271</v>
      </c>
      <c r="BA28" s="50" t="s">
        <v>272</v>
      </c>
    </row>
    <row r="29" spans="4:53" ht="29" x14ac:dyDescent="0.35">
      <c r="Q29" s="25" t="str">
        <f>+$Q$2</f>
        <v>Significativo</v>
      </c>
      <c r="R29" s="7">
        <v>5</v>
      </c>
      <c r="S29" s="8" t="s">
        <v>273</v>
      </c>
      <c r="AM29" s="40" t="s">
        <v>261</v>
      </c>
      <c r="AN29" s="41" t="s">
        <v>274</v>
      </c>
      <c r="AO29" s="41">
        <v>6</v>
      </c>
      <c r="AY29" s="50" t="s">
        <v>275</v>
      </c>
      <c r="BA29" s="50" t="s">
        <v>225</v>
      </c>
    </row>
    <row r="30" spans="4:53" ht="29" x14ac:dyDescent="0.35">
      <c r="J30" s="4" t="s">
        <v>276</v>
      </c>
      <c r="Q30" s="25" t="str">
        <f>+$Q$4</f>
        <v>Moderado</v>
      </c>
      <c r="R30" s="7">
        <v>3</v>
      </c>
      <c r="S30" s="8" t="s">
        <v>277</v>
      </c>
      <c r="AM30" s="40" t="s">
        <v>261</v>
      </c>
      <c r="AN30" s="41" t="s">
        <v>278</v>
      </c>
      <c r="AO30" s="41">
        <v>8</v>
      </c>
      <c r="AY30" s="50" t="s">
        <v>279</v>
      </c>
      <c r="BA30" s="50" t="s">
        <v>280</v>
      </c>
    </row>
    <row r="31" spans="4:53" x14ac:dyDescent="0.35">
      <c r="J31" s="7" t="s">
        <v>281</v>
      </c>
      <c r="Q31" s="25" t="str">
        <f>+$Q$6</f>
        <v>Insignificante</v>
      </c>
      <c r="R31" s="7">
        <v>1</v>
      </c>
      <c r="S31" s="8" t="s">
        <v>282</v>
      </c>
      <c r="AM31" s="37" t="s">
        <v>283</v>
      </c>
      <c r="AN31" s="37" t="s">
        <v>284</v>
      </c>
      <c r="AO31" s="38">
        <v>1</v>
      </c>
      <c r="AY31" s="50" t="s">
        <v>285</v>
      </c>
      <c r="BA31" s="50" t="s">
        <v>178</v>
      </c>
    </row>
    <row r="32" spans="4:53" x14ac:dyDescent="0.35">
      <c r="J32" s="7" t="s">
        <v>286</v>
      </c>
      <c r="Q32" s="20"/>
      <c r="S32" s="17"/>
      <c r="AM32" s="37" t="s">
        <v>283</v>
      </c>
      <c r="AN32" s="38" t="s">
        <v>40</v>
      </c>
      <c r="AO32" s="38">
        <v>2</v>
      </c>
      <c r="BA32" s="50" t="s">
        <v>287</v>
      </c>
    </row>
    <row r="33" spans="10:53" x14ac:dyDescent="0.35">
      <c r="J33" s="7" t="s">
        <v>288</v>
      </c>
      <c r="Q33" s="418" t="s">
        <v>289</v>
      </c>
      <c r="R33" s="418"/>
      <c r="S33" s="418"/>
      <c r="AM33" s="37" t="s">
        <v>283</v>
      </c>
      <c r="AN33" s="38" t="s">
        <v>290</v>
      </c>
      <c r="AO33" s="38">
        <v>4</v>
      </c>
      <c r="BA33" s="50" t="s">
        <v>291</v>
      </c>
    </row>
    <row r="34" spans="10:53" x14ac:dyDescent="0.35">
      <c r="J34" s="7" t="s">
        <v>292</v>
      </c>
      <c r="Q34" s="25" t="str">
        <f>+$Q$2</f>
        <v>Significativo</v>
      </c>
      <c r="R34" s="7">
        <v>5</v>
      </c>
      <c r="S34" s="8" t="s">
        <v>293</v>
      </c>
      <c r="AM34" s="37" t="s">
        <v>294</v>
      </c>
      <c r="AN34" s="37" t="s">
        <v>284</v>
      </c>
      <c r="AO34" s="38">
        <v>1</v>
      </c>
      <c r="BA34" s="50" t="s">
        <v>178</v>
      </c>
    </row>
    <row r="35" spans="10:53" x14ac:dyDescent="0.35">
      <c r="J35" s="7" t="s">
        <v>295</v>
      </c>
      <c r="Q35" s="25" t="str">
        <f>+$Q$4</f>
        <v>Moderado</v>
      </c>
      <c r="R35" s="7">
        <v>3</v>
      </c>
      <c r="S35" s="8" t="s">
        <v>296</v>
      </c>
      <c r="AM35" s="37" t="s">
        <v>294</v>
      </c>
      <c r="AN35" s="37" t="s">
        <v>297</v>
      </c>
      <c r="AO35" s="38">
        <v>4</v>
      </c>
    </row>
    <row r="36" spans="10:53" ht="29" x14ac:dyDescent="0.35">
      <c r="J36" s="7" t="s">
        <v>298</v>
      </c>
      <c r="Q36" s="25" t="str">
        <f>+$Q$6</f>
        <v>Insignificante</v>
      </c>
      <c r="R36" s="7">
        <v>1</v>
      </c>
      <c r="S36" s="8" t="s">
        <v>299</v>
      </c>
      <c r="AM36" s="40" t="s">
        <v>300</v>
      </c>
      <c r="AN36" s="40" t="s">
        <v>301</v>
      </c>
      <c r="AO36" s="41">
        <v>1</v>
      </c>
    </row>
    <row r="37" spans="10:53" x14ac:dyDescent="0.35">
      <c r="J37" s="7" t="s">
        <v>302</v>
      </c>
      <c r="S37" s="17"/>
      <c r="AM37" s="40" t="s">
        <v>300</v>
      </c>
      <c r="AN37" s="41" t="s">
        <v>303</v>
      </c>
      <c r="AO37" s="41">
        <v>4</v>
      </c>
    </row>
    <row r="38" spans="10:53" x14ac:dyDescent="0.35">
      <c r="J38" s="7"/>
      <c r="Q38" s="417" t="s">
        <v>304</v>
      </c>
      <c r="R38" s="417"/>
      <c r="S38" s="417"/>
      <c r="AM38" s="37" t="s">
        <v>305</v>
      </c>
      <c r="AN38" s="37" t="s">
        <v>306</v>
      </c>
      <c r="AO38" s="38">
        <v>1</v>
      </c>
    </row>
    <row r="39" spans="10:53" x14ac:dyDescent="0.35">
      <c r="Q39" s="25" t="str">
        <f>+$Q$2</f>
        <v>Significativo</v>
      </c>
      <c r="R39" s="7">
        <v>5</v>
      </c>
      <c r="S39" s="8" t="s">
        <v>307</v>
      </c>
      <c r="AM39" s="37" t="s">
        <v>305</v>
      </c>
      <c r="AN39" s="38" t="s">
        <v>308</v>
      </c>
      <c r="AO39" s="38">
        <v>2</v>
      </c>
    </row>
    <row r="40" spans="10:53" x14ac:dyDescent="0.35">
      <c r="Q40" s="25" t="str">
        <f>+$Q$4</f>
        <v>Moderado</v>
      </c>
      <c r="R40" s="7">
        <v>3</v>
      </c>
      <c r="S40" s="8" t="s">
        <v>309</v>
      </c>
      <c r="AM40" s="37" t="s">
        <v>305</v>
      </c>
      <c r="AN40" s="38" t="s">
        <v>310</v>
      </c>
      <c r="AO40" s="38">
        <v>4</v>
      </c>
    </row>
    <row r="41" spans="10:53" x14ac:dyDescent="0.35">
      <c r="Q41" s="25" t="str">
        <f>+$Q$6</f>
        <v>Insignificante</v>
      </c>
      <c r="R41" s="7">
        <v>1</v>
      </c>
      <c r="S41" s="8" t="s">
        <v>311</v>
      </c>
    </row>
    <row r="42" spans="10:53" x14ac:dyDescent="0.35">
      <c r="S42" s="17"/>
    </row>
    <row r="43" spans="10:53" x14ac:dyDescent="0.35">
      <c r="Q43" s="417" t="s">
        <v>312</v>
      </c>
      <c r="R43" s="417"/>
      <c r="S43" s="417"/>
    </row>
    <row r="44" spans="10:53" x14ac:dyDescent="0.35">
      <c r="Q44" s="25" t="str">
        <f>+$Q$2</f>
        <v>Significativo</v>
      </c>
      <c r="R44" s="7">
        <v>5</v>
      </c>
      <c r="S44" s="8" t="s">
        <v>313</v>
      </c>
    </row>
    <row r="45" spans="10:53" ht="29" x14ac:dyDescent="0.35">
      <c r="Q45" s="25" t="str">
        <f>+$Q$4</f>
        <v>Moderado</v>
      </c>
      <c r="R45" s="7">
        <v>3</v>
      </c>
      <c r="S45" s="8" t="s">
        <v>314</v>
      </c>
    </row>
    <row r="46" spans="10:53" x14ac:dyDescent="0.35">
      <c r="Q46" s="25" t="str">
        <f>+$Q$6</f>
        <v>Insignificante</v>
      </c>
      <c r="R46" s="7">
        <v>1</v>
      </c>
      <c r="S46" s="8" t="s">
        <v>315</v>
      </c>
    </row>
    <row r="48" spans="10:53" x14ac:dyDescent="0.35">
      <c r="Q48" s="417" t="s">
        <v>264</v>
      </c>
      <c r="R48" s="417"/>
      <c r="S48" s="417"/>
    </row>
    <row r="49" spans="17:19" x14ac:dyDescent="0.35">
      <c r="Q49" s="25" t="str">
        <f>+$Q$2</f>
        <v>Significativo</v>
      </c>
      <c r="R49" s="7">
        <v>5</v>
      </c>
      <c r="S49" s="19" t="s">
        <v>316</v>
      </c>
    </row>
    <row r="50" spans="17:19" x14ac:dyDescent="0.35">
      <c r="Q50" s="25" t="str">
        <f>+$Q$4</f>
        <v>Moderado</v>
      </c>
      <c r="R50" s="7">
        <v>3</v>
      </c>
      <c r="S50" s="8" t="s">
        <v>317</v>
      </c>
    </row>
    <row r="51" spans="17:19" x14ac:dyDescent="0.35">
      <c r="Q51" s="25" t="str">
        <f>+$Q$6</f>
        <v>Insignificante</v>
      </c>
      <c r="R51" s="7">
        <v>1</v>
      </c>
      <c r="S51" s="19" t="s">
        <v>318</v>
      </c>
    </row>
  </sheetData>
  <sheetProtection formatCells="0" formatColumns="0" formatRows="0"/>
  <mergeCells count="23">
    <mergeCell ref="L1:O1"/>
    <mergeCell ref="AF1:AH1"/>
    <mergeCell ref="AA1:AB1"/>
    <mergeCell ref="AA6:AB6"/>
    <mergeCell ref="AA21:AB21"/>
    <mergeCell ref="AA11:AB11"/>
    <mergeCell ref="AA16:AB16"/>
    <mergeCell ref="AS9:AT9"/>
    <mergeCell ref="AS7:AT7"/>
    <mergeCell ref="AS1:AT1"/>
    <mergeCell ref="AS4:AT4"/>
    <mergeCell ref="Q48:S48"/>
    <mergeCell ref="Q1:S1"/>
    <mergeCell ref="Q13:S13"/>
    <mergeCell ref="Q18:S18"/>
    <mergeCell ref="Q23:S23"/>
    <mergeCell ref="Q28:S28"/>
    <mergeCell ref="Q33:S33"/>
    <mergeCell ref="Q38:S38"/>
    <mergeCell ref="Q43:S43"/>
    <mergeCell ref="AI1:AK1"/>
    <mergeCell ref="U1:Y1"/>
    <mergeCell ref="Q8:S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CC35-A6A6-4D7D-82C4-0A4D8E0645E7}">
  <dimension ref="A1:BU110"/>
  <sheetViews>
    <sheetView tabSelected="1" view="pageBreakPreview" zoomScale="70" zoomScaleNormal="70" zoomScaleSheetLayoutView="70" workbookViewId="0">
      <pane ySplit="6" topLeftCell="A15" activePane="bottomLeft" state="frozen"/>
      <selection pane="bottomLeft" activeCell="H16" sqref="H16"/>
    </sheetView>
  </sheetViews>
  <sheetFormatPr baseColWidth="10" defaultColWidth="11.54296875" defaultRowHeight="14.5" x14ac:dyDescent="0.35"/>
  <cols>
    <col min="1" max="1" width="4.453125" style="62" customWidth="1"/>
    <col min="2" max="2" width="10" style="62" bestFit="1" customWidth="1"/>
    <col min="3" max="3" width="10" style="64" customWidth="1"/>
    <col min="4" max="4" width="43.453125" style="62" customWidth="1"/>
    <col min="5" max="5" width="19.54296875" style="64" customWidth="1"/>
    <col min="6" max="6" width="16.54296875" style="62" customWidth="1"/>
    <col min="7" max="7" width="12.81640625" style="62" customWidth="1"/>
    <col min="8" max="8" width="41.54296875" style="62" customWidth="1"/>
    <col min="9" max="9" width="2.1796875" style="62" customWidth="1"/>
    <col min="10" max="10" width="4.453125" style="62" customWidth="1"/>
    <col min="11" max="11" width="13.453125" style="62" bestFit="1" customWidth="1"/>
    <col min="12" max="12" width="16.1796875" style="62" bestFit="1" customWidth="1"/>
    <col min="13" max="13" width="37.453125" style="69" bestFit="1" customWidth="1"/>
    <col min="14" max="14" width="13.1796875" style="62" customWidth="1"/>
    <col min="15" max="15" width="51.453125" style="62" customWidth="1"/>
    <col min="16" max="16" width="4.453125" style="62" bestFit="1" customWidth="1"/>
    <col min="17" max="17" width="13" style="62" customWidth="1"/>
    <col min="18" max="18" width="13.1796875" style="62" customWidth="1"/>
    <col min="19" max="19" width="30.7265625" style="62" customWidth="1"/>
    <col min="20" max="20" width="13.453125" style="62" hidden="1" customWidth="1"/>
    <col min="21" max="21" width="2.1796875" style="62" customWidth="1"/>
    <col min="22" max="22" width="11.54296875" style="62"/>
    <col min="23" max="23" width="5.54296875" style="62" bestFit="1" customWidth="1"/>
    <col min="24" max="24" width="2" style="62" customWidth="1"/>
    <col min="25" max="25" width="7.54296875" style="1" customWidth="1"/>
    <col min="26" max="26" width="12" style="62" bestFit="1" customWidth="1"/>
    <col min="27" max="27" width="4.54296875" style="62" customWidth="1"/>
    <col min="28" max="28" width="1.54296875" style="62" customWidth="1"/>
    <col min="29" max="29" width="12.54296875" style="62" hidden="1" customWidth="1"/>
    <col min="30" max="30" width="6.81640625" style="62" hidden="1" customWidth="1"/>
    <col min="31" max="31" width="12.54296875" style="62" hidden="1" customWidth="1"/>
    <col min="32" max="32" width="4.54296875" style="62" hidden="1" customWidth="1"/>
    <col min="33" max="33" width="12.54296875" style="62" hidden="1" customWidth="1"/>
    <col min="34" max="34" width="5.1796875" style="62" hidden="1" customWidth="1"/>
    <col min="35" max="35" width="12.54296875" style="62" hidden="1" customWidth="1"/>
    <col min="36" max="36" width="6" style="62" hidden="1" customWidth="1"/>
    <col min="37" max="37" width="16.1796875" style="62" hidden="1" customWidth="1"/>
    <col min="38" max="38" width="5.453125" style="62" hidden="1" customWidth="1"/>
    <col min="39" max="39" width="12.81640625" style="62" hidden="1" customWidth="1"/>
    <col min="40" max="40" width="4.453125" style="62" hidden="1" customWidth="1"/>
    <col min="41" max="41" width="14.453125" style="62" hidden="1" customWidth="1"/>
    <col min="42" max="42" width="2.54296875" style="62" hidden="1" customWidth="1"/>
    <col min="43" max="43" width="7.1796875" style="62" hidden="1" customWidth="1"/>
    <col min="44" max="44" width="13" style="62" hidden="1" customWidth="1"/>
    <col min="45" max="45" width="4.453125" style="62" hidden="1" customWidth="1"/>
    <col min="46" max="46" width="2.453125" style="62" hidden="1" customWidth="1"/>
    <col min="47" max="47" width="9.81640625" style="62" customWidth="1"/>
    <col min="48" max="48" width="15.453125" style="62" bestFit="1" customWidth="1"/>
    <col min="49" max="49" width="2.453125" style="62" customWidth="1"/>
    <col min="50" max="50" width="8.54296875" style="62" customWidth="1"/>
    <col min="51" max="51" width="12.54296875" style="62" customWidth="1"/>
    <col min="52" max="52" width="2.54296875" style="62" customWidth="1"/>
    <col min="53" max="53" width="0" style="62" hidden="1" customWidth="1"/>
    <col min="54" max="54" width="0" style="1" hidden="1" customWidth="1"/>
    <col min="55" max="56" width="0" style="62" hidden="1" customWidth="1"/>
    <col min="57" max="57" width="13.1796875" style="1" hidden="1" customWidth="1"/>
    <col min="58" max="58" width="12.54296875" style="62" hidden="1" customWidth="1"/>
    <col min="59" max="59" width="13" style="62" hidden="1" customWidth="1"/>
    <col min="60" max="60" width="3.1796875" style="62" hidden="1" customWidth="1"/>
    <col min="61" max="61" width="0" style="62" hidden="1" customWidth="1"/>
    <col min="62" max="62" width="14.54296875" style="1" hidden="1" customWidth="1"/>
    <col min="63" max="63" width="13.453125" style="1" hidden="1" customWidth="1"/>
    <col min="64" max="64" width="10.54296875" style="62" hidden="1" customWidth="1"/>
    <col min="65" max="65" width="0" style="1" hidden="1" customWidth="1"/>
    <col min="66" max="67" width="0" style="62" hidden="1" customWidth="1"/>
    <col min="68" max="68" width="3.453125" style="62" hidden="1" customWidth="1"/>
    <col min="69" max="69" width="11.54296875" style="1"/>
    <col min="70" max="70" width="12.81640625" style="62" customWidth="1"/>
    <col min="71" max="71" width="25.453125" style="62" customWidth="1"/>
    <col min="72" max="72" width="2.54296875" style="62" customWidth="1"/>
    <col min="73" max="16384" width="11.54296875" style="62"/>
  </cols>
  <sheetData>
    <row r="1" spans="1:73" ht="66.75" customHeight="1" thickBot="1" x14ac:dyDescent="0.4">
      <c r="B1" s="462" t="s">
        <v>2788</v>
      </c>
      <c r="C1" s="463"/>
      <c r="D1" s="463"/>
      <c r="E1" s="464"/>
      <c r="F1" s="462" t="s">
        <v>1637</v>
      </c>
      <c r="G1" s="463"/>
      <c r="H1" s="463"/>
      <c r="I1" s="463"/>
      <c r="J1" s="463"/>
      <c r="K1" s="463"/>
      <c r="L1" s="464"/>
    </row>
    <row r="2" spans="1:73" ht="3.5" customHeight="1" thickBot="1" x14ac:dyDescent="0.4">
      <c r="B2" s="72">
        <v>1</v>
      </c>
      <c r="C2" s="72">
        <v>2</v>
      </c>
      <c r="D2" s="72">
        <v>3</v>
      </c>
      <c r="E2" s="72">
        <v>4</v>
      </c>
      <c r="F2" s="72">
        <v>5</v>
      </c>
      <c r="G2" s="72">
        <v>6</v>
      </c>
      <c r="H2" s="72">
        <v>7</v>
      </c>
      <c r="I2" s="72">
        <v>8</v>
      </c>
      <c r="J2" s="72">
        <v>9</v>
      </c>
      <c r="K2" s="72">
        <v>10</v>
      </c>
      <c r="L2" s="72">
        <v>11</v>
      </c>
      <c r="M2" s="72">
        <v>12</v>
      </c>
      <c r="N2" s="72">
        <v>13</v>
      </c>
      <c r="O2" s="72">
        <v>14</v>
      </c>
      <c r="P2" s="72">
        <v>15</v>
      </c>
      <c r="Q2" s="72">
        <v>16</v>
      </c>
      <c r="R2" s="72">
        <v>17</v>
      </c>
      <c r="S2" s="72">
        <v>18</v>
      </c>
      <c r="T2" s="72">
        <v>19</v>
      </c>
      <c r="U2" s="72">
        <v>20</v>
      </c>
      <c r="V2" s="72">
        <v>21</v>
      </c>
      <c r="W2" s="72">
        <v>22</v>
      </c>
      <c r="X2" s="72">
        <v>23</v>
      </c>
      <c r="Y2" s="72">
        <v>24</v>
      </c>
      <c r="Z2" s="72">
        <v>25</v>
      </c>
      <c r="AA2" s="72">
        <v>26</v>
      </c>
      <c r="AB2" s="72">
        <v>27</v>
      </c>
      <c r="AC2" s="72">
        <v>28</v>
      </c>
      <c r="AD2" s="72">
        <v>29</v>
      </c>
      <c r="AE2" s="72">
        <v>30</v>
      </c>
      <c r="AF2" s="72">
        <v>31</v>
      </c>
      <c r="AG2" s="72">
        <v>32</v>
      </c>
      <c r="AH2" s="72">
        <v>33</v>
      </c>
      <c r="AI2" s="72">
        <v>34</v>
      </c>
      <c r="AJ2" s="72">
        <v>35</v>
      </c>
      <c r="AK2" s="72">
        <v>36</v>
      </c>
      <c r="AL2" s="72">
        <v>37</v>
      </c>
      <c r="AM2" s="72">
        <v>38</v>
      </c>
      <c r="AN2" s="72">
        <v>39</v>
      </c>
      <c r="AO2" s="72">
        <v>40</v>
      </c>
      <c r="AP2" s="72">
        <v>41</v>
      </c>
      <c r="AQ2" s="72">
        <v>42</v>
      </c>
      <c r="AR2" s="72">
        <v>43</v>
      </c>
      <c r="AS2" s="72">
        <v>44</v>
      </c>
      <c r="AT2" s="72">
        <v>45</v>
      </c>
      <c r="AU2" s="72">
        <v>46</v>
      </c>
      <c r="AV2" s="72">
        <v>47</v>
      </c>
      <c r="AW2" s="72">
        <v>48</v>
      </c>
      <c r="AX2" s="72">
        <v>49</v>
      </c>
      <c r="AY2" s="72">
        <v>50</v>
      </c>
      <c r="AZ2" s="72">
        <v>51</v>
      </c>
      <c r="BA2" s="72">
        <v>52</v>
      </c>
      <c r="BB2" s="72">
        <v>53</v>
      </c>
      <c r="BC2" s="72">
        <v>54</v>
      </c>
      <c r="BD2" s="72">
        <v>55</v>
      </c>
      <c r="BE2" s="72">
        <v>56</v>
      </c>
      <c r="BF2" s="72">
        <v>57</v>
      </c>
      <c r="BG2" s="72">
        <v>58</v>
      </c>
      <c r="BH2" s="72">
        <v>59</v>
      </c>
      <c r="BI2" s="72">
        <v>60</v>
      </c>
      <c r="BJ2" s="72">
        <v>61</v>
      </c>
      <c r="BK2" s="72">
        <v>62</v>
      </c>
      <c r="BL2" s="72">
        <v>63</v>
      </c>
      <c r="BM2" s="72">
        <v>64</v>
      </c>
      <c r="BN2" s="72">
        <v>65</v>
      </c>
      <c r="BO2" s="72">
        <v>66</v>
      </c>
      <c r="BP2" s="72">
        <v>67</v>
      </c>
      <c r="BQ2" s="72">
        <v>68</v>
      </c>
      <c r="BR2" s="72">
        <v>69</v>
      </c>
      <c r="BS2" s="72">
        <v>70</v>
      </c>
      <c r="BT2" s="72">
        <v>71</v>
      </c>
    </row>
    <row r="3" spans="1:73" ht="16.5" hidden="1" customHeight="1" thickBot="1" x14ac:dyDescent="0.4">
      <c r="B3" s="62">
        <v>1</v>
      </c>
      <c r="C3" s="64">
        <v>2</v>
      </c>
      <c r="D3" s="62">
        <v>3</v>
      </c>
      <c r="E3" s="64">
        <v>4</v>
      </c>
      <c r="F3" s="62">
        <v>5</v>
      </c>
      <c r="G3" s="62">
        <v>6</v>
      </c>
      <c r="H3" s="62">
        <v>7</v>
      </c>
      <c r="I3" s="62">
        <v>8</v>
      </c>
      <c r="J3" s="62">
        <v>9</v>
      </c>
      <c r="K3" s="62">
        <v>10</v>
      </c>
      <c r="L3" s="62">
        <v>11</v>
      </c>
      <c r="M3" s="69">
        <v>12</v>
      </c>
      <c r="N3" s="62">
        <v>13</v>
      </c>
      <c r="O3" s="62">
        <v>14</v>
      </c>
      <c r="P3" s="62">
        <v>15</v>
      </c>
      <c r="Q3" s="62">
        <v>16</v>
      </c>
      <c r="R3" s="62">
        <v>17</v>
      </c>
      <c r="S3" s="62">
        <v>18</v>
      </c>
      <c r="U3" s="62">
        <v>19</v>
      </c>
      <c r="V3" s="62">
        <v>20</v>
      </c>
      <c r="W3" s="62">
        <v>21</v>
      </c>
      <c r="X3" s="62">
        <v>22</v>
      </c>
      <c r="Y3" s="62">
        <v>23</v>
      </c>
      <c r="Z3" s="62">
        <v>24</v>
      </c>
      <c r="AA3" s="62">
        <v>25</v>
      </c>
      <c r="AB3" s="62">
        <v>26</v>
      </c>
      <c r="AC3" s="62">
        <v>27</v>
      </c>
      <c r="AD3" s="62">
        <v>28</v>
      </c>
      <c r="AE3" s="62">
        <v>29</v>
      </c>
      <c r="AF3" s="62">
        <v>30</v>
      </c>
      <c r="AG3" s="62">
        <v>31</v>
      </c>
      <c r="AH3" s="62">
        <v>32</v>
      </c>
      <c r="AI3" s="62">
        <v>33</v>
      </c>
      <c r="AJ3" s="62">
        <v>34</v>
      </c>
      <c r="AK3" s="62">
        <v>35</v>
      </c>
      <c r="AL3" s="62">
        <v>36</v>
      </c>
      <c r="AM3" s="62">
        <v>37</v>
      </c>
      <c r="AN3" s="62">
        <v>38</v>
      </c>
      <c r="AO3" s="62">
        <v>39</v>
      </c>
      <c r="AP3" s="62">
        <v>40</v>
      </c>
      <c r="AQ3" s="62">
        <v>41</v>
      </c>
      <c r="AR3" s="62">
        <v>42</v>
      </c>
      <c r="AS3" s="62">
        <v>43</v>
      </c>
      <c r="AT3" s="62">
        <v>44</v>
      </c>
      <c r="AU3" s="62">
        <v>45</v>
      </c>
      <c r="AV3" s="62">
        <v>46</v>
      </c>
      <c r="AW3" s="62">
        <v>47</v>
      </c>
      <c r="AX3" s="62">
        <v>48</v>
      </c>
      <c r="AY3" s="62">
        <v>49</v>
      </c>
      <c r="AZ3" s="62">
        <v>50</v>
      </c>
      <c r="BA3" s="62">
        <v>51</v>
      </c>
      <c r="BB3" s="62">
        <v>52</v>
      </c>
      <c r="BC3" s="62">
        <v>53</v>
      </c>
      <c r="BD3" s="62">
        <v>54</v>
      </c>
      <c r="BE3" s="62">
        <v>55</v>
      </c>
      <c r="BF3" s="62">
        <v>56</v>
      </c>
      <c r="BG3" s="62">
        <v>57</v>
      </c>
      <c r="BH3" s="62">
        <v>58</v>
      </c>
      <c r="BI3" s="62">
        <v>59</v>
      </c>
      <c r="BJ3" s="62">
        <v>60</v>
      </c>
      <c r="BK3" s="62">
        <v>61</v>
      </c>
      <c r="BL3" s="62">
        <v>62</v>
      </c>
      <c r="BM3" s="62">
        <v>63</v>
      </c>
      <c r="BN3" s="62">
        <v>64</v>
      </c>
      <c r="BO3" s="62">
        <v>65</v>
      </c>
      <c r="BP3" s="62">
        <v>66</v>
      </c>
      <c r="BQ3" s="62">
        <v>67</v>
      </c>
      <c r="BR3" s="62">
        <v>68</v>
      </c>
      <c r="BS3" s="62">
        <v>69</v>
      </c>
      <c r="BT3" s="62">
        <v>70</v>
      </c>
    </row>
    <row r="4" spans="1:73" s="1" customFormat="1" ht="26.5" customHeight="1" thickBot="1" x14ac:dyDescent="0.4">
      <c r="A4" s="465" t="s">
        <v>319</v>
      </c>
      <c r="B4" s="466"/>
      <c r="C4" s="466"/>
      <c r="D4" s="466"/>
      <c r="E4" s="466"/>
      <c r="F4" s="466"/>
      <c r="G4" s="466"/>
      <c r="H4" s="467"/>
      <c r="I4" s="2"/>
      <c r="J4" s="468" t="s">
        <v>320</v>
      </c>
      <c r="K4" s="469"/>
      <c r="L4" s="469"/>
      <c r="M4" s="469"/>
      <c r="N4" s="469"/>
      <c r="O4" s="469"/>
      <c r="P4" s="469"/>
      <c r="Q4" s="469"/>
      <c r="R4" s="469"/>
      <c r="S4" s="469"/>
      <c r="T4" s="469"/>
      <c r="U4" s="368"/>
      <c r="V4" s="470" t="s">
        <v>321</v>
      </c>
      <c r="W4" s="470"/>
      <c r="X4" s="368"/>
      <c r="Y4" s="458" t="s">
        <v>322</v>
      </c>
      <c r="Z4" s="459"/>
      <c r="AA4" s="459"/>
      <c r="AB4" s="459"/>
      <c r="AC4" s="459"/>
      <c r="AD4" s="459"/>
      <c r="AE4" s="459"/>
      <c r="AF4" s="459"/>
      <c r="AG4" s="459"/>
      <c r="AH4" s="459"/>
      <c r="AI4" s="459"/>
      <c r="AJ4" s="459"/>
      <c r="AK4" s="459"/>
      <c r="AL4" s="459"/>
      <c r="AM4" s="459"/>
      <c r="AN4" s="459"/>
      <c r="AO4" s="459"/>
      <c r="AP4" s="459"/>
      <c r="AQ4" s="459"/>
      <c r="AR4" s="459"/>
      <c r="AS4" s="460"/>
      <c r="AT4" s="368"/>
      <c r="AU4" s="454" t="s">
        <v>323</v>
      </c>
      <c r="AV4" s="455"/>
      <c r="AW4" s="368"/>
      <c r="AX4" s="456" t="s">
        <v>324</v>
      </c>
      <c r="AY4" s="457"/>
      <c r="AZ4" s="368"/>
      <c r="BA4" s="445" t="s">
        <v>325</v>
      </c>
      <c r="BB4" s="443"/>
      <c r="BC4" s="443"/>
      <c r="BD4" s="443"/>
      <c r="BE4" s="443"/>
      <c r="BF4" s="443" t="s">
        <v>326</v>
      </c>
      <c r="BG4" s="444"/>
      <c r="BH4" s="368"/>
      <c r="BI4" s="445" t="s">
        <v>325</v>
      </c>
      <c r="BJ4" s="443"/>
      <c r="BK4" s="443"/>
      <c r="BL4" s="443"/>
      <c r="BM4" s="443"/>
      <c r="BN4" s="443" t="s">
        <v>327</v>
      </c>
      <c r="BO4" s="444"/>
      <c r="BP4" s="2"/>
      <c r="BQ4" s="435" t="s">
        <v>328</v>
      </c>
      <c r="BR4" s="437" t="s">
        <v>329</v>
      </c>
      <c r="BS4" s="440" t="s">
        <v>330</v>
      </c>
      <c r="BT4" s="2"/>
      <c r="BU4" s="430" t="s">
        <v>2786</v>
      </c>
    </row>
    <row r="5" spans="1:73" s="1" customFormat="1" ht="14.5" customHeight="1" x14ac:dyDescent="0.35">
      <c r="A5" s="450" t="s">
        <v>331</v>
      </c>
      <c r="B5" s="451" t="s">
        <v>332</v>
      </c>
      <c r="C5" s="451" t="s">
        <v>333</v>
      </c>
      <c r="D5" s="451" t="s">
        <v>334</v>
      </c>
      <c r="E5" s="452" t="s">
        <v>335</v>
      </c>
      <c r="F5" s="451" t="s">
        <v>336</v>
      </c>
      <c r="G5" s="451" t="s">
        <v>6</v>
      </c>
      <c r="H5" s="461" t="s">
        <v>337</v>
      </c>
      <c r="I5" s="2"/>
      <c r="J5" s="433" t="s">
        <v>338</v>
      </c>
      <c r="K5" s="448" t="s">
        <v>339</v>
      </c>
      <c r="L5" s="448" t="s">
        <v>340</v>
      </c>
      <c r="M5" s="448"/>
      <c r="N5" s="448" t="s">
        <v>341</v>
      </c>
      <c r="O5" s="448" t="s">
        <v>342</v>
      </c>
      <c r="P5" s="448" t="s">
        <v>343</v>
      </c>
      <c r="Q5" s="448" t="s">
        <v>344</v>
      </c>
      <c r="R5" s="448" t="s">
        <v>345</v>
      </c>
      <c r="S5" s="448"/>
      <c r="T5" s="428" t="s">
        <v>346</v>
      </c>
      <c r="U5" s="2"/>
      <c r="V5" s="446" t="s">
        <v>347</v>
      </c>
      <c r="W5" s="428" t="s">
        <v>348</v>
      </c>
      <c r="X5" s="2"/>
      <c r="Y5" s="433" t="s">
        <v>259</v>
      </c>
      <c r="Z5" s="448"/>
      <c r="AA5" s="449" t="s">
        <v>349</v>
      </c>
      <c r="AB5" s="2"/>
      <c r="AC5" s="433" t="s">
        <v>254</v>
      </c>
      <c r="AD5" s="448"/>
      <c r="AE5" s="448"/>
      <c r="AF5" s="448"/>
      <c r="AG5" s="448"/>
      <c r="AH5" s="448"/>
      <c r="AI5" s="448"/>
      <c r="AJ5" s="449"/>
      <c r="AK5" s="433" t="s">
        <v>350</v>
      </c>
      <c r="AL5" s="448"/>
      <c r="AM5" s="448"/>
      <c r="AN5" s="448"/>
      <c r="AO5" s="448"/>
      <c r="AP5" s="449"/>
      <c r="AQ5" s="433" t="s">
        <v>264</v>
      </c>
      <c r="AR5" s="448"/>
      <c r="AS5" s="449"/>
      <c r="AT5" s="2"/>
      <c r="AU5" s="446" t="s">
        <v>351</v>
      </c>
      <c r="AV5" s="428" t="s">
        <v>324</v>
      </c>
      <c r="AW5" s="2"/>
      <c r="AX5" s="446" t="s">
        <v>348</v>
      </c>
      <c r="AY5" s="428" t="s">
        <v>352</v>
      </c>
      <c r="AZ5" s="2"/>
      <c r="BA5" s="433" t="s">
        <v>353</v>
      </c>
      <c r="BB5" s="426" t="s">
        <v>354</v>
      </c>
      <c r="BC5" s="426" t="s">
        <v>355</v>
      </c>
      <c r="BD5" s="426" t="s">
        <v>356</v>
      </c>
      <c r="BE5" s="426" t="s">
        <v>357</v>
      </c>
      <c r="BF5" s="426" t="s">
        <v>358</v>
      </c>
      <c r="BG5" s="428" t="s">
        <v>359</v>
      </c>
      <c r="BH5" s="2"/>
      <c r="BI5" s="433" t="s">
        <v>360</v>
      </c>
      <c r="BJ5" s="426" t="s">
        <v>361</v>
      </c>
      <c r="BK5" s="426" t="s">
        <v>362</v>
      </c>
      <c r="BL5" s="426" t="s">
        <v>356</v>
      </c>
      <c r="BM5" s="426" t="s">
        <v>363</v>
      </c>
      <c r="BN5" s="426" t="s">
        <v>364</v>
      </c>
      <c r="BO5" s="428" t="s">
        <v>365</v>
      </c>
      <c r="BP5" s="2"/>
      <c r="BQ5" s="436"/>
      <c r="BR5" s="438"/>
      <c r="BS5" s="441"/>
      <c r="BT5" s="2"/>
      <c r="BU5" s="431"/>
    </row>
    <row r="6" spans="1:73" s="1" customFormat="1" ht="58.5" thickBot="1" x14ac:dyDescent="0.4">
      <c r="A6" s="447"/>
      <c r="B6" s="427"/>
      <c r="C6" s="427"/>
      <c r="D6" s="427"/>
      <c r="E6" s="453"/>
      <c r="F6" s="427"/>
      <c r="G6" s="427"/>
      <c r="H6" s="429"/>
      <c r="I6" s="2"/>
      <c r="J6" s="434"/>
      <c r="K6" s="439"/>
      <c r="L6" s="61" t="s">
        <v>366</v>
      </c>
      <c r="M6" s="60" t="s">
        <v>367</v>
      </c>
      <c r="N6" s="439"/>
      <c r="O6" s="439"/>
      <c r="P6" s="439"/>
      <c r="Q6" s="439"/>
      <c r="R6" s="61" t="s">
        <v>366</v>
      </c>
      <c r="S6" s="61" t="s">
        <v>367</v>
      </c>
      <c r="T6" s="429"/>
      <c r="U6" s="2"/>
      <c r="V6" s="447"/>
      <c r="W6" s="429"/>
      <c r="X6" s="2"/>
      <c r="Y6" s="67" t="s">
        <v>368</v>
      </c>
      <c r="Z6" s="61" t="s">
        <v>369</v>
      </c>
      <c r="AA6" s="442"/>
      <c r="AB6" s="2"/>
      <c r="AC6" s="67" t="s">
        <v>370</v>
      </c>
      <c r="AD6" s="61" t="s">
        <v>371</v>
      </c>
      <c r="AE6" s="61" t="s">
        <v>372</v>
      </c>
      <c r="AF6" s="61" t="s">
        <v>373</v>
      </c>
      <c r="AG6" s="61" t="s">
        <v>374</v>
      </c>
      <c r="AH6" s="61" t="s">
        <v>375</v>
      </c>
      <c r="AI6" s="61" t="s">
        <v>334</v>
      </c>
      <c r="AJ6" s="47" t="s">
        <v>376</v>
      </c>
      <c r="AK6" s="67" t="s">
        <v>377</v>
      </c>
      <c r="AL6" s="61" t="s">
        <v>378</v>
      </c>
      <c r="AM6" s="61" t="s">
        <v>379</v>
      </c>
      <c r="AN6" s="61" t="s">
        <v>380</v>
      </c>
      <c r="AO6" s="61" t="s">
        <v>381</v>
      </c>
      <c r="AP6" s="68" t="s">
        <v>382</v>
      </c>
      <c r="AQ6" s="67" t="s">
        <v>12</v>
      </c>
      <c r="AR6" s="61" t="s">
        <v>383</v>
      </c>
      <c r="AS6" s="68" t="s">
        <v>384</v>
      </c>
      <c r="AT6" s="2"/>
      <c r="AU6" s="447"/>
      <c r="AV6" s="429"/>
      <c r="AW6" s="2"/>
      <c r="AX6" s="447"/>
      <c r="AY6" s="429"/>
      <c r="AZ6" s="2"/>
      <c r="BA6" s="434"/>
      <c r="BB6" s="427"/>
      <c r="BC6" s="427"/>
      <c r="BD6" s="427"/>
      <c r="BE6" s="427"/>
      <c r="BF6" s="427"/>
      <c r="BG6" s="429"/>
      <c r="BH6" s="2"/>
      <c r="BI6" s="434"/>
      <c r="BJ6" s="427"/>
      <c r="BK6" s="427"/>
      <c r="BL6" s="427"/>
      <c r="BM6" s="427"/>
      <c r="BN6" s="427"/>
      <c r="BO6" s="429"/>
      <c r="BP6" s="2"/>
      <c r="BQ6" s="434"/>
      <c r="BR6" s="439"/>
      <c r="BS6" s="442"/>
      <c r="BT6" s="2"/>
      <c r="BU6" s="432"/>
    </row>
    <row r="7" spans="1:73" s="33" customFormat="1" ht="22.5" customHeight="1" x14ac:dyDescent="0.35">
      <c r="A7" s="66">
        <v>6</v>
      </c>
      <c r="B7" s="62" t="s">
        <v>392</v>
      </c>
      <c r="C7" s="64" t="s">
        <v>149</v>
      </c>
      <c r="D7" s="66" t="s">
        <v>148</v>
      </c>
      <c r="E7" s="377" t="s">
        <v>393</v>
      </c>
      <c r="F7" s="66" t="s">
        <v>394</v>
      </c>
      <c r="G7" s="66" t="s">
        <v>72</v>
      </c>
      <c r="H7" s="66" t="s">
        <v>395</v>
      </c>
      <c r="I7" s="70"/>
      <c r="J7" s="66">
        <v>1</v>
      </c>
      <c r="K7" s="62" t="s">
        <v>396</v>
      </c>
      <c r="L7" s="66" t="s">
        <v>158</v>
      </c>
      <c r="M7" s="378" t="s">
        <v>397</v>
      </c>
      <c r="N7" s="66" t="s">
        <v>259</v>
      </c>
      <c r="O7" s="66" t="s">
        <v>398</v>
      </c>
      <c r="P7" s="66">
        <v>1</v>
      </c>
      <c r="Q7" s="62" t="s">
        <v>399</v>
      </c>
      <c r="R7" s="66" t="s">
        <v>210</v>
      </c>
      <c r="S7" s="66" t="s">
        <v>400</v>
      </c>
      <c r="T7" s="379" t="s">
        <v>105</v>
      </c>
      <c r="U7" s="70"/>
      <c r="V7" s="66" t="s">
        <v>52</v>
      </c>
      <c r="W7" s="62">
        <v>4</v>
      </c>
      <c r="X7" s="70"/>
      <c r="Y7" s="1">
        <v>9</v>
      </c>
      <c r="Z7" s="62" t="s">
        <v>37</v>
      </c>
      <c r="AA7" s="62">
        <v>4</v>
      </c>
      <c r="AB7" s="70"/>
      <c r="AC7" s="66"/>
      <c r="AD7" s="66" t="s">
        <v>386</v>
      </c>
      <c r="AE7" s="66"/>
      <c r="AF7" s="66" t="s">
        <v>386</v>
      </c>
      <c r="AG7" s="66"/>
      <c r="AH7" s="66" t="s">
        <v>386</v>
      </c>
      <c r="AI7" s="66"/>
      <c r="AJ7" s="66" t="s">
        <v>386</v>
      </c>
      <c r="AK7" s="66"/>
      <c r="AL7" s="66" t="s">
        <v>386</v>
      </c>
      <c r="AM7" s="66"/>
      <c r="AN7" s="66" t="s">
        <v>386</v>
      </c>
      <c r="AO7" s="66"/>
      <c r="AP7" s="66" t="s">
        <v>386</v>
      </c>
      <c r="AQ7" s="66"/>
      <c r="AR7" s="62" t="s">
        <v>386</v>
      </c>
      <c r="AS7" s="62" t="s">
        <v>386</v>
      </c>
      <c r="AT7" s="70"/>
      <c r="AU7" s="62">
        <v>4</v>
      </c>
      <c r="AV7" s="62" t="s">
        <v>37</v>
      </c>
      <c r="AW7" s="70"/>
      <c r="AX7" s="62">
        <v>16</v>
      </c>
      <c r="AY7" s="369" t="s">
        <v>32</v>
      </c>
      <c r="AZ7" s="70"/>
      <c r="BA7" s="62">
        <v>2</v>
      </c>
      <c r="BB7" s="379" t="s">
        <v>105</v>
      </c>
      <c r="BC7" s="62">
        <v>0</v>
      </c>
      <c r="BD7" s="62" t="s">
        <v>79</v>
      </c>
      <c r="BE7" s="1">
        <v>0</v>
      </c>
      <c r="BF7" s="62">
        <v>4</v>
      </c>
      <c r="BG7" s="62" t="s">
        <v>52</v>
      </c>
      <c r="BH7" s="70"/>
      <c r="BI7" s="62">
        <v>1</v>
      </c>
      <c r="BJ7" s="379" t="s">
        <v>387</v>
      </c>
      <c r="BK7" s="1">
        <v>70</v>
      </c>
      <c r="BL7" s="62" t="s">
        <v>58</v>
      </c>
      <c r="BM7" s="1">
        <v>0</v>
      </c>
      <c r="BN7" s="62">
        <v>4</v>
      </c>
      <c r="BO7" s="62" t="s">
        <v>37</v>
      </c>
      <c r="BP7" s="70"/>
      <c r="BQ7" s="62">
        <v>16</v>
      </c>
      <c r="BR7" s="369" t="s">
        <v>32</v>
      </c>
      <c r="BS7" s="62" t="s">
        <v>33</v>
      </c>
      <c r="BT7" s="70"/>
    </row>
    <row r="8" spans="1:73" s="33" customFormat="1" ht="22.5" customHeight="1" x14ac:dyDescent="0.35">
      <c r="A8" s="66">
        <v>6</v>
      </c>
      <c r="B8" s="62" t="s">
        <v>392</v>
      </c>
      <c r="C8" s="64" t="s">
        <v>149</v>
      </c>
      <c r="D8" s="66" t="s">
        <v>148</v>
      </c>
      <c r="E8" s="377" t="s">
        <v>401</v>
      </c>
      <c r="F8" s="66" t="s">
        <v>402</v>
      </c>
      <c r="G8" s="66" t="s">
        <v>72</v>
      </c>
      <c r="H8" s="66" t="s">
        <v>403</v>
      </c>
      <c r="I8" s="70"/>
      <c r="J8" s="66">
        <v>2</v>
      </c>
      <c r="K8" s="62" t="s">
        <v>404</v>
      </c>
      <c r="L8" s="66" t="s">
        <v>158</v>
      </c>
      <c r="M8" s="378" t="s">
        <v>405</v>
      </c>
      <c r="N8" s="66" t="s">
        <v>259</v>
      </c>
      <c r="O8" s="66" t="s">
        <v>398</v>
      </c>
      <c r="P8" s="66">
        <v>2</v>
      </c>
      <c r="Q8" s="62" t="s">
        <v>406</v>
      </c>
      <c r="R8" s="66" t="s">
        <v>210</v>
      </c>
      <c r="S8" s="66" t="s">
        <v>407</v>
      </c>
      <c r="T8" s="379" t="s">
        <v>105</v>
      </c>
      <c r="U8" s="70"/>
      <c r="V8" s="66" t="s">
        <v>52</v>
      </c>
      <c r="W8" s="62">
        <v>4</v>
      </c>
      <c r="X8" s="70"/>
      <c r="Y8" s="1">
        <v>9</v>
      </c>
      <c r="Z8" s="62" t="s">
        <v>37</v>
      </c>
      <c r="AA8" s="62">
        <v>4</v>
      </c>
      <c r="AB8" s="70"/>
      <c r="AC8" s="66"/>
      <c r="AD8" s="66" t="s">
        <v>386</v>
      </c>
      <c r="AE8" s="66"/>
      <c r="AF8" s="66" t="s">
        <v>386</v>
      </c>
      <c r="AG8" s="66"/>
      <c r="AH8" s="66" t="s">
        <v>386</v>
      </c>
      <c r="AI8" s="66"/>
      <c r="AJ8" s="66" t="s">
        <v>386</v>
      </c>
      <c r="AK8" s="66"/>
      <c r="AL8" s="66" t="s">
        <v>386</v>
      </c>
      <c r="AM8" s="66"/>
      <c r="AN8" s="66" t="s">
        <v>386</v>
      </c>
      <c r="AO8" s="66"/>
      <c r="AP8" s="66" t="s">
        <v>386</v>
      </c>
      <c r="AQ8" s="66"/>
      <c r="AR8" s="62" t="s">
        <v>386</v>
      </c>
      <c r="AS8" s="62" t="s">
        <v>386</v>
      </c>
      <c r="AT8" s="70"/>
      <c r="AU8" s="62">
        <v>4</v>
      </c>
      <c r="AV8" s="62" t="s">
        <v>37</v>
      </c>
      <c r="AW8" s="70"/>
      <c r="AX8" s="62">
        <v>16</v>
      </c>
      <c r="AY8" s="369" t="s">
        <v>32</v>
      </c>
      <c r="AZ8" s="70"/>
      <c r="BA8" s="62">
        <v>2</v>
      </c>
      <c r="BB8" s="379" t="s">
        <v>105</v>
      </c>
      <c r="BC8" s="62">
        <v>0</v>
      </c>
      <c r="BD8" s="62" t="s">
        <v>79</v>
      </c>
      <c r="BE8" s="1">
        <v>0</v>
      </c>
      <c r="BF8" s="62">
        <v>4</v>
      </c>
      <c r="BG8" s="62" t="s">
        <v>52</v>
      </c>
      <c r="BH8" s="70"/>
      <c r="BI8" s="62">
        <v>1</v>
      </c>
      <c r="BJ8" s="379" t="s">
        <v>387</v>
      </c>
      <c r="BK8" s="1">
        <v>70</v>
      </c>
      <c r="BL8" s="62" t="s">
        <v>58</v>
      </c>
      <c r="BM8" s="1">
        <v>0</v>
      </c>
      <c r="BN8" s="62">
        <v>4</v>
      </c>
      <c r="BO8" s="62" t="s">
        <v>37</v>
      </c>
      <c r="BP8" s="70"/>
      <c r="BQ8" s="62">
        <v>16</v>
      </c>
      <c r="BR8" s="369" t="s">
        <v>32</v>
      </c>
      <c r="BS8" s="62" t="s">
        <v>33</v>
      </c>
      <c r="BT8" s="70"/>
    </row>
    <row r="9" spans="1:73" s="33" customFormat="1" ht="22.5" customHeight="1" x14ac:dyDescent="0.35">
      <c r="A9" s="66">
        <v>7</v>
      </c>
      <c r="B9" s="62" t="s">
        <v>408</v>
      </c>
      <c r="C9" s="64" t="s">
        <v>149</v>
      </c>
      <c r="D9" s="66" t="s">
        <v>148</v>
      </c>
      <c r="E9" s="377" t="s">
        <v>409</v>
      </c>
      <c r="F9" s="66" t="s">
        <v>410</v>
      </c>
      <c r="G9" s="66" t="s">
        <v>109</v>
      </c>
      <c r="H9" s="66" t="s">
        <v>411</v>
      </c>
      <c r="I9" s="70"/>
      <c r="J9" s="66">
        <v>1</v>
      </c>
      <c r="K9" s="62" t="s">
        <v>412</v>
      </c>
      <c r="L9" s="66" t="s">
        <v>158</v>
      </c>
      <c r="M9" s="378" t="s">
        <v>413</v>
      </c>
      <c r="N9" s="66" t="s">
        <v>259</v>
      </c>
      <c r="O9" s="66" t="s">
        <v>414</v>
      </c>
      <c r="P9" s="66">
        <v>1</v>
      </c>
      <c r="Q9" s="62" t="s">
        <v>415</v>
      </c>
      <c r="R9" s="66" t="s">
        <v>210</v>
      </c>
      <c r="S9" s="66" t="s">
        <v>416</v>
      </c>
      <c r="T9" s="379" t="s">
        <v>105</v>
      </c>
      <c r="U9" s="70"/>
      <c r="V9" s="66" t="s">
        <v>97</v>
      </c>
      <c r="W9" s="62">
        <v>1</v>
      </c>
      <c r="X9" s="70"/>
      <c r="Y9" s="1">
        <v>9</v>
      </c>
      <c r="Z9" s="62" t="s">
        <v>37</v>
      </c>
      <c r="AA9" s="62">
        <v>4</v>
      </c>
      <c r="AB9" s="70"/>
      <c r="AC9" s="66"/>
      <c r="AD9" s="66" t="s">
        <v>386</v>
      </c>
      <c r="AE9" s="66"/>
      <c r="AF9" s="66" t="s">
        <v>386</v>
      </c>
      <c r="AG9" s="66"/>
      <c r="AH9" s="66" t="s">
        <v>386</v>
      </c>
      <c r="AI9" s="66"/>
      <c r="AJ9" s="66" t="s">
        <v>386</v>
      </c>
      <c r="AK9" s="66"/>
      <c r="AL9" s="66" t="s">
        <v>386</v>
      </c>
      <c r="AM9" s="66"/>
      <c r="AN9" s="66" t="s">
        <v>386</v>
      </c>
      <c r="AO9" s="66"/>
      <c r="AP9" s="66" t="s">
        <v>386</v>
      </c>
      <c r="AQ9" s="66"/>
      <c r="AR9" s="62" t="s">
        <v>386</v>
      </c>
      <c r="AS9" s="62" t="s">
        <v>386</v>
      </c>
      <c r="AT9" s="70"/>
      <c r="AU9" s="62">
        <v>4</v>
      </c>
      <c r="AV9" s="62" t="s">
        <v>37</v>
      </c>
      <c r="AW9" s="70"/>
      <c r="AX9" s="62">
        <v>4</v>
      </c>
      <c r="AY9" s="370" t="s">
        <v>54</v>
      </c>
      <c r="AZ9" s="70"/>
      <c r="BA9" s="62">
        <v>3</v>
      </c>
      <c r="BB9" s="379" t="s">
        <v>105</v>
      </c>
      <c r="BC9" s="62">
        <v>60</v>
      </c>
      <c r="BD9" s="62" t="s">
        <v>58</v>
      </c>
      <c r="BE9" s="1">
        <v>1</v>
      </c>
      <c r="BF9" s="62">
        <v>1</v>
      </c>
      <c r="BG9" s="62" t="s">
        <v>97</v>
      </c>
      <c r="BH9" s="70"/>
      <c r="BI9" s="62">
        <v>1</v>
      </c>
      <c r="BJ9" s="379" t="s">
        <v>387</v>
      </c>
      <c r="BK9" s="1">
        <v>70</v>
      </c>
      <c r="BL9" s="62" t="s">
        <v>58</v>
      </c>
      <c r="BM9" s="1">
        <v>0</v>
      </c>
      <c r="BN9" s="62">
        <v>4</v>
      </c>
      <c r="BO9" s="62" t="s">
        <v>37</v>
      </c>
      <c r="BP9" s="70"/>
      <c r="BQ9" s="62">
        <v>4</v>
      </c>
      <c r="BR9" s="371" t="s">
        <v>54</v>
      </c>
      <c r="BS9" s="62" t="s">
        <v>55</v>
      </c>
      <c r="BT9" s="70"/>
    </row>
    <row r="10" spans="1:73" s="33" customFormat="1" ht="22.5" customHeight="1" x14ac:dyDescent="0.35">
      <c r="A10" s="66">
        <v>7</v>
      </c>
      <c r="B10" s="62" t="s">
        <v>408</v>
      </c>
      <c r="C10" s="64" t="s">
        <v>149</v>
      </c>
      <c r="D10" s="66" t="s">
        <v>148</v>
      </c>
      <c r="E10" s="377"/>
      <c r="F10" s="66"/>
      <c r="G10" s="66"/>
      <c r="H10" s="66"/>
      <c r="I10" s="70"/>
      <c r="J10" s="66">
        <v>2</v>
      </c>
      <c r="K10" s="62" t="s">
        <v>417</v>
      </c>
      <c r="L10" s="66" t="s">
        <v>158</v>
      </c>
      <c r="M10" s="378" t="s">
        <v>418</v>
      </c>
      <c r="N10" s="66" t="s">
        <v>259</v>
      </c>
      <c r="O10" s="66" t="s">
        <v>414</v>
      </c>
      <c r="P10" s="66">
        <v>2</v>
      </c>
      <c r="Q10" s="62" t="s">
        <v>419</v>
      </c>
      <c r="R10" s="66" t="s">
        <v>210</v>
      </c>
      <c r="S10" s="66" t="s">
        <v>407</v>
      </c>
      <c r="T10" s="379" t="s">
        <v>105</v>
      </c>
      <c r="U10" s="70"/>
      <c r="V10" s="66" t="s">
        <v>97</v>
      </c>
      <c r="W10" s="62">
        <v>1</v>
      </c>
      <c r="X10" s="70"/>
      <c r="Y10" s="1">
        <v>9</v>
      </c>
      <c r="Z10" s="62" t="s">
        <v>37</v>
      </c>
      <c r="AA10" s="62">
        <v>4</v>
      </c>
      <c r="AB10" s="70"/>
      <c r="AC10" s="66"/>
      <c r="AD10" s="66" t="s">
        <v>386</v>
      </c>
      <c r="AE10" s="66"/>
      <c r="AF10" s="66" t="s">
        <v>386</v>
      </c>
      <c r="AG10" s="66"/>
      <c r="AH10" s="66" t="s">
        <v>386</v>
      </c>
      <c r="AI10" s="66"/>
      <c r="AJ10" s="66" t="s">
        <v>386</v>
      </c>
      <c r="AK10" s="66"/>
      <c r="AL10" s="66" t="s">
        <v>386</v>
      </c>
      <c r="AM10" s="66"/>
      <c r="AN10" s="66" t="s">
        <v>386</v>
      </c>
      <c r="AO10" s="66"/>
      <c r="AP10" s="66" t="s">
        <v>386</v>
      </c>
      <c r="AQ10" s="66"/>
      <c r="AR10" s="62" t="s">
        <v>386</v>
      </c>
      <c r="AS10" s="62" t="s">
        <v>386</v>
      </c>
      <c r="AT10" s="70"/>
      <c r="AU10" s="62">
        <v>4</v>
      </c>
      <c r="AV10" s="62" t="s">
        <v>37</v>
      </c>
      <c r="AW10" s="70"/>
      <c r="AX10" s="62">
        <v>4</v>
      </c>
      <c r="AY10" s="370" t="s">
        <v>54</v>
      </c>
      <c r="AZ10" s="70"/>
      <c r="BA10" s="62">
        <v>3</v>
      </c>
      <c r="BB10" s="379" t="s">
        <v>105</v>
      </c>
      <c r="BC10" s="62">
        <v>60</v>
      </c>
      <c r="BD10" s="62" t="s">
        <v>58</v>
      </c>
      <c r="BE10" s="1">
        <v>1</v>
      </c>
      <c r="BF10" s="62">
        <v>1</v>
      </c>
      <c r="BG10" s="62" t="s">
        <v>97</v>
      </c>
      <c r="BH10" s="70"/>
      <c r="BI10" s="62">
        <v>1</v>
      </c>
      <c r="BJ10" s="379" t="s">
        <v>387</v>
      </c>
      <c r="BK10" s="1">
        <v>70</v>
      </c>
      <c r="BL10" s="62" t="s">
        <v>58</v>
      </c>
      <c r="BM10" s="1">
        <v>0</v>
      </c>
      <c r="BN10" s="62">
        <v>4</v>
      </c>
      <c r="BO10" s="62" t="s">
        <v>37</v>
      </c>
      <c r="BP10" s="70"/>
      <c r="BQ10" s="62">
        <v>4</v>
      </c>
      <c r="BR10" s="371" t="s">
        <v>54</v>
      </c>
      <c r="BS10" s="62" t="s">
        <v>55</v>
      </c>
      <c r="BT10" s="70"/>
    </row>
    <row r="11" spans="1:73" s="33" customFormat="1" ht="22.5" customHeight="1" x14ac:dyDescent="0.35">
      <c r="A11" s="66">
        <v>7</v>
      </c>
      <c r="B11" s="62" t="s">
        <v>408</v>
      </c>
      <c r="C11" s="64" t="s">
        <v>149</v>
      </c>
      <c r="D11" s="66" t="s">
        <v>148</v>
      </c>
      <c r="E11" s="377" t="s">
        <v>420</v>
      </c>
      <c r="F11" s="66" t="s">
        <v>421</v>
      </c>
      <c r="G11" s="66" t="s">
        <v>109</v>
      </c>
      <c r="H11" s="66" t="s">
        <v>422</v>
      </c>
      <c r="I11" s="70"/>
      <c r="J11" s="66"/>
      <c r="K11" s="62" t="s">
        <v>423</v>
      </c>
      <c r="L11" s="66"/>
      <c r="M11" s="378"/>
      <c r="N11" s="66" t="s">
        <v>259</v>
      </c>
      <c r="O11" s="66" t="s">
        <v>414</v>
      </c>
      <c r="P11" s="66">
        <v>3</v>
      </c>
      <c r="Q11" s="62" t="s">
        <v>424</v>
      </c>
      <c r="R11" s="66" t="s">
        <v>210</v>
      </c>
      <c r="S11" s="66" t="s">
        <v>425</v>
      </c>
      <c r="T11" s="379" t="s">
        <v>105</v>
      </c>
      <c r="U11" s="70"/>
      <c r="V11" s="66" t="s">
        <v>97</v>
      </c>
      <c r="W11" s="62">
        <v>1</v>
      </c>
      <c r="X11" s="70"/>
      <c r="Y11" s="1">
        <v>9</v>
      </c>
      <c r="Z11" s="62" t="s">
        <v>37</v>
      </c>
      <c r="AA11" s="62">
        <v>4</v>
      </c>
      <c r="AB11" s="70"/>
      <c r="AC11" s="66"/>
      <c r="AD11" s="66" t="s">
        <v>386</v>
      </c>
      <c r="AE11" s="66"/>
      <c r="AF11" s="66" t="s">
        <v>386</v>
      </c>
      <c r="AG11" s="66"/>
      <c r="AH11" s="66" t="s">
        <v>386</v>
      </c>
      <c r="AI11" s="66"/>
      <c r="AJ11" s="66" t="s">
        <v>386</v>
      </c>
      <c r="AK11" s="66"/>
      <c r="AL11" s="66" t="s">
        <v>386</v>
      </c>
      <c r="AM11" s="66"/>
      <c r="AN11" s="66" t="s">
        <v>386</v>
      </c>
      <c r="AO11" s="66"/>
      <c r="AP11" s="66" t="s">
        <v>386</v>
      </c>
      <c r="AQ11" s="66"/>
      <c r="AR11" s="62" t="s">
        <v>386</v>
      </c>
      <c r="AS11" s="62" t="s">
        <v>386</v>
      </c>
      <c r="AT11" s="70"/>
      <c r="AU11" s="62">
        <v>4</v>
      </c>
      <c r="AV11" s="62" t="s">
        <v>37</v>
      </c>
      <c r="AW11" s="70"/>
      <c r="AX11" s="62">
        <v>4</v>
      </c>
      <c r="AY11" s="370" t="s">
        <v>54</v>
      </c>
      <c r="AZ11" s="70"/>
      <c r="BA11" s="62">
        <v>3</v>
      </c>
      <c r="BB11" s="379" t="s">
        <v>105</v>
      </c>
      <c r="BC11" s="62">
        <v>60</v>
      </c>
      <c r="BD11" s="62" t="s">
        <v>58</v>
      </c>
      <c r="BE11" s="1">
        <v>1</v>
      </c>
      <c r="BF11" s="62">
        <v>1</v>
      </c>
      <c r="BG11" s="62" t="s">
        <v>97</v>
      </c>
      <c r="BH11" s="70"/>
      <c r="BI11" s="62">
        <v>1</v>
      </c>
      <c r="BJ11" s="379" t="s">
        <v>387</v>
      </c>
      <c r="BK11" s="1">
        <v>70</v>
      </c>
      <c r="BL11" s="62" t="s">
        <v>58</v>
      </c>
      <c r="BM11" s="1">
        <v>0</v>
      </c>
      <c r="BN11" s="62">
        <v>4</v>
      </c>
      <c r="BO11" s="62" t="s">
        <v>37</v>
      </c>
      <c r="BP11" s="70"/>
      <c r="BQ11" s="62">
        <v>4</v>
      </c>
      <c r="BR11" s="371" t="s">
        <v>54</v>
      </c>
      <c r="BS11" s="62" t="s">
        <v>55</v>
      </c>
      <c r="BT11" s="70"/>
    </row>
    <row r="12" spans="1:73" s="33" customFormat="1" ht="22.5" customHeight="1" x14ac:dyDescent="0.35">
      <c r="A12" s="66">
        <v>6</v>
      </c>
      <c r="B12" s="62" t="s">
        <v>433</v>
      </c>
      <c r="C12" s="64" t="s">
        <v>71</v>
      </c>
      <c r="D12" s="66" t="s">
        <v>70</v>
      </c>
      <c r="E12" s="377" t="s">
        <v>434</v>
      </c>
      <c r="F12" s="66" t="s">
        <v>434</v>
      </c>
      <c r="G12" s="66" t="s">
        <v>28</v>
      </c>
      <c r="H12" s="66" t="s">
        <v>435</v>
      </c>
      <c r="I12" s="70"/>
      <c r="J12" s="66">
        <v>1</v>
      </c>
      <c r="K12" s="62" t="s">
        <v>436</v>
      </c>
      <c r="L12" s="66" t="s">
        <v>158</v>
      </c>
      <c r="M12" s="378" t="s">
        <v>437</v>
      </c>
      <c r="N12" s="66" t="s">
        <v>259</v>
      </c>
      <c r="O12" s="66" t="s">
        <v>438</v>
      </c>
      <c r="P12" s="66">
        <v>1</v>
      </c>
      <c r="Q12" s="62" t="s">
        <v>439</v>
      </c>
      <c r="R12" s="66" t="s">
        <v>210</v>
      </c>
      <c r="S12" s="66" t="s">
        <v>440</v>
      </c>
      <c r="T12" s="379" t="s">
        <v>105</v>
      </c>
      <c r="U12" s="70"/>
      <c r="V12" s="66" t="s">
        <v>29</v>
      </c>
      <c r="W12" s="62">
        <v>5</v>
      </c>
      <c r="X12" s="70"/>
      <c r="Y12" s="1">
        <v>16</v>
      </c>
      <c r="Z12" s="62" t="s">
        <v>31</v>
      </c>
      <c r="AA12" s="62">
        <v>5</v>
      </c>
      <c r="AB12" s="70"/>
      <c r="AC12" s="66"/>
      <c r="AD12" s="66" t="s">
        <v>386</v>
      </c>
      <c r="AE12" s="66"/>
      <c r="AF12" s="66" t="s">
        <v>386</v>
      </c>
      <c r="AG12" s="66"/>
      <c r="AH12" s="66" t="s">
        <v>386</v>
      </c>
      <c r="AI12" s="66"/>
      <c r="AJ12" s="66" t="s">
        <v>386</v>
      </c>
      <c r="AK12" s="66"/>
      <c r="AL12" s="66" t="s">
        <v>386</v>
      </c>
      <c r="AM12" s="66"/>
      <c r="AN12" s="66" t="s">
        <v>386</v>
      </c>
      <c r="AO12" s="66"/>
      <c r="AP12" s="66" t="s">
        <v>386</v>
      </c>
      <c r="AQ12" s="66"/>
      <c r="AR12" s="62" t="s">
        <v>386</v>
      </c>
      <c r="AS12" s="62" t="s">
        <v>386</v>
      </c>
      <c r="AT12" s="70"/>
      <c r="AU12" s="62">
        <v>5</v>
      </c>
      <c r="AV12" s="62" t="s">
        <v>31</v>
      </c>
      <c r="AW12" s="70"/>
      <c r="AX12" s="62">
        <v>25</v>
      </c>
      <c r="AY12" s="369" t="s">
        <v>32</v>
      </c>
      <c r="AZ12" s="70"/>
      <c r="BA12" s="62">
        <v>4</v>
      </c>
      <c r="BB12" s="379" t="s">
        <v>387</v>
      </c>
      <c r="BC12" s="62">
        <v>25</v>
      </c>
      <c r="BD12" s="62" t="s">
        <v>79</v>
      </c>
      <c r="BE12" s="1">
        <v>0</v>
      </c>
      <c r="BF12" s="62">
        <v>5</v>
      </c>
      <c r="BG12" s="62" t="s">
        <v>29</v>
      </c>
      <c r="BH12" s="70"/>
      <c r="BI12" s="62">
        <v>1</v>
      </c>
      <c r="BJ12" s="379" t="s">
        <v>387</v>
      </c>
      <c r="BK12" s="1">
        <v>100</v>
      </c>
      <c r="BL12" s="62" t="s">
        <v>37</v>
      </c>
      <c r="BM12" s="1">
        <v>0</v>
      </c>
      <c r="BN12" s="62">
        <v>5</v>
      </c>
      <c r="BO12" s="62" t="s">
        <v>31</v>
      </c>
      <c r="BP12" s="70"/>
      <c r="BQ12" s="62">
        <v>25</v>
      </c>
      <c r="BR12" s="369" t="s">
        <v>32</v>
      </c>
      <c r="BS12" s="62" t="s">
        <v>33</v>
      </c>
      <c r="BT12" s="70"/>
    </row>
    <row r="13" spans="1:73" s="33" customFormat="1" ht="22.5" customHeight="1" x14ac:dyDescent="0.35">
      <c r="A13" s="66">
        <v>6</v>
      </c>
      <c r="B13" s="62" t="s">
        <v>433</v>
      </c>
      <c r="C13" s="64" t="s">
        <v>71</v>
      </c>
      <c r="D13" s="66" t="s">
        <v>70</v>
      </c>
      <c r="E13" s="377" t="s">
        <v>434</v>
      </c>
      <c r="F13" s="66" t="s">
        <v>434</v>
      </c>
      <c r="G13" s="66" t="s">
        <v>28</v>
      </c>
      <c r="H13" s="66" t="s">
        <v>435</v>
      </c>
      <c r="I13" s="70"/>
      <c r="J13" s="66">
        <v>2</v>
      </c>
      <c r="K13" s="62" t="s">
        <v>441</v>
      </c>
      <c r="L13" s="66" t="s">
        <v>150</v>
      </c>
      <c r="M13" s="378" t="s">
        <v>442</v>
      </c>
      <c r="N13" s="66" t="s">
        <v>259</v>
      </c>
      <c r="O13" s="66" t="s">
        <v>438</v>
      </c>
      <c r="P13" s="66">
        <v>2</v>
      </c>
      <c r="Q13" s="62" t="s">
        <v>443</v>
      </c>
      <c r="R13" s="66" t="s">
        <v>210</v>
      </c>
      <c r="S13" s="66" t="s">
        <v>444</v>
      </c>
      <c r="T13" s="379"/>
      <c r="U13" s="70"/>
      <c r="V13" s="66"/>
      <c r="W13" s="62"/>
      <c r="X13" s="70"/>
      <c r="Y13" s="1"/>
      <c r="Z13" s="62"/>
      <c r="AA13" s="62" t="s">
        <v>386</v>
      </c>
      <c r="AB13" s="70"/>
      <c r="AC13" s="66"/>
      <c r="AD13" s="66" t="s">
        <v>386</v>
      </c>
      <c r="AE13" s="66"/>
      <c r="AF13" s="66" t="s">
        <v>386</v>
      </c>
      <c r="AG13" s="66"/>
      <c r="AH13" s="66" t="s">
        <v>386</v>
      </c>
      <c r="AI13" s="66"/>
      <c r="AJ13" s="66" t="s">
        <v>386</v>
      </c>
      <c r="AK13" s="66"/>
      <c r="AL13" s="66" t="s">
        <v>386</v>
      </c>
      <c r="AM13" s="66"/>
      <c r="AN13" s="66" t="s">
        <v>386</v>
      </c>
      <c r="AO13" s="66"/>
      <c r="AP13" s="66" t="s">
        <v>386</v>
      </c>
      <c r="AQ13" s="66"/>
      <c r="AR13" s="62" t="s">
        <v>386</v>
      </c>
      <c r="AS13" s="62" t="s">
        <v>386</v>
      </c>
      <c r="AT13" s="70"/>
      <c r="AU13" s="62" t="s">
        <v>386</v>
      </c>
      <c r="AV13" s="62" t="s">
        <v>386</v>
      </c>
      <c r="AW13" s="70"/>
      <c r="AX13" s="62" t="s">
        <v>386</v>
      </c>
      <c r="AY13" s="62" t="s">
        <v>386</v>
      </c>
      <c r="AZ13" s="70"/>
      <c r="BA13" s="62"/>
      <c r="BB13" s="379"/>
      <c r="BC13" s="62"/>
      <c r="BD13" s="62"/>
      <c r="BE13" s="1"/>
      <c r="BF13" s="62"/>
      <c r="BG13" s="62"/>
      <c r="BH13" s="70"/>
      <c r="BI13" s="62"/>
      <c r="BJ13" s="379"/>
      <c r="BK13" s="1"/>
      <c r="BL13" s="62"/>
      <c r="BM13" s="1"/>
      <c r="BN13" s="62"/>
      <c r="BO13" s="62"/>
      <c r="BP13" s="70"/>
      <c r="BQ13" s="62"/>
      <c r="BR13" s="62"/>
      <c r="BS13" s="62"/>
      <c r="BT13" s="70"/>
    </row>
    <row r="14" spans="1:73" s="33" customFormat="1" ht="22.5" customHeight="1" x14ac:dyDescent="0.35">
      <c r="A14" s="66">
        <v>6</v>
      </c>
      <c r="B14" s="62" t="s">
        <v>433</v>
      </c>
      <c r="C14" s="64" t="s">
        <v>71</v>
      </c>
      <c r="D14" s="66" t="s">
        <v>70</v>
      </c>
      <c r="E14" s="377" t="s">
        <v>434</v>
      </c>
      <c r="F14" s="66" t="s">
        <v>434</v>
      </c>
      <c r="G14" s="66" t="s">
        <v>28</v>
      </c>
      <c r="H14" s="66" t="s">
        <v>435</v>
      </c>
      <c r="I14" s="70"/>
      <c r="J14" s="66">
        <v>3</v>
      </c>
      <c r="K14" s="62" t="s">
        <v>445</v>
      </c>
      <c r="L14" s="66" t="s">
        <v>158</v>
      </c>
      <c r="M14" s="378" t="s">
        <v>446</v>
      </c>
      <c r="N14" s="66" t="s">
        <v>259</v>
      </c>
      <c r="O14" s="66" t="s">
        <v>438</v>
      </c>
      <c r="P14" s="66"/>
      <c r="Q14" s="62" t="s">
        <v>447</v>
      </c>
      <c r="R14" s="66" t="s">
        <v>210</v>
      </c>
      <c r="S14" s="66"/>
      <c r="T14" s="379"/>
      <c r="U14" s="70"/>
      <c r="V14" s="66"/>
      <c r="W14" s="62"/>
      <c r="X14" s="70"/>
      <c r="Y14" s="1"/>
      <c r="Z14" s="62"/>
      <c r="AA14" s="62" t="s">
        <v>386</v>
      </c>
      <c r="AB14" s="70"/>
      <c r="AC14" s="66"/>
      <c r="AD14" s="66" t="s">
        <v>386</v>
      </c>
      <c r="AE14" s="66"/>
      <c r="AF14" s="66" t="s">
        <v>386</v>
      </c>
      <c r="AG14" s="66"/>
      <c r="AH14" s="66" t="s">
        <v>386</v>
      </c>
      <c r="AI14" s="66"/>
      <c r="AJ14" s="66" t="s">
        <v>386</v>
      </c>
      <c r="AK14" s="66"/>
      <c r="AL14" s="66" t="s">
        <v>386</v>
      </c>
      <c r="AM14" s="66"/>
      <c r="AN14" s="66" t="s">
        <v>386</v>
      </c>
      <c r="AO14" s="66"/>
      <c r="AP14" s="66" t="s">
        <v>386</v>
      </c>
      <c r="AQ14" s="66"/>
      <c r="AR14" s="62" t="s">
        <v>386</v>
      </c>
      <c r="AS14" s="62" t="s">
        <v>386</v>
      </c>
      <c r="AT14" s="70"/>
      <c r="AU14" s="62" t="s">
        <v>386</v>
      </c>
      <c r="AV14" s="62" t="s">
        <v>386</v>
      </c>
      <c r="AW14" s="70"/>
      <c r="AX14" s="62" t="s">
        <v>386</v>
      </c>
      <c r="AY14" s="62" t="s">
        <v>386</v>
      </c>
      <c r="AZ14" s="70"/>
      <c r="BA14" s="62"/>
      <c r="BB14" s="379"/>
      <c r="BC14" s="62"/>
      <c r="BD14" s="62"/>
      <c r="BE14" s="1"/>
      <c r="BF14" s="62"/>
      <c r="BG14" s="62"/>
      <c r="BH14" s="70"/>
      <c r="BI14" s="62"/>
      <c r="BJ14" s="379"/>
      <c r="BK14" s="1"/>
      <c r="BL14" s="62"/>
      <c r="BM14" s="1"/>
      <c r="BN14" s="62"/>
      <c r="BO14" s="62"/>
      <c r="BP14" s="70"/>
      <c r="BQ14" s="62"/>
      <c r="BR14" s="62"/>
      <c r="BS14" s="62"/>
      <c r="BT14" s="70"/>
    </row>
    <row r="15" spans="1:73" s="33" customFormat="1" ht="22.5" customHeight="1" x14ac:dyDescent="0.35">
      <c r="A15" s="66">
        <v>7</v>
      </c>
      <c r="B15" s="62" t="s">
        <v>448</v>
      </c>
      <c r="C15" s="64" t="s">
        <v>71</v>
      </c>
      <c r="D15" s="66" t="s">
        <v>70</v>
      </c>
      <c r="E15" s="377" t="s">
        <v>449</v>
      </c>
      <c r="F15" s="66" t="s">
        <v>450</v>
      </c>
      <c r="G15" s="66" t="s">
        <v>72</v>
      </c>
      <c r="H15" s="66" t="s">
        <v>451</v>
      </c>
      <c r="I15" s="70"/>
      <c r="J15" s="66">
        <v>1</v>
      </c>
      <c r="K15" s="62" t="s">
        <v>452</v>
      </c>
      <c r="L15" s="66" t="s">
        <v>158</v>
      </c>
      <c r="M15" s="378" t="s">
        <v>453</v>
      </c>
      <c r="N15" s="66" t="s">
        <v>259</v>
      </c>
      <c r="O15" s="66" t="s">
        <v>454</v>
      </c>
      <c r="P15" s="66">
        <v>1</v>
      </c>
      <c r="Q15" s="62" t="s">
        <v>455</v>
      </c>
      <c r="R15" s="66" t="s">
        <v>210</v>
      </c>
      <c r="S15" s="66" t="s">
        <v>456</v>
      </c>
      <c r="T15" s="379" t="s">
        <v>105</v>
      </c>
      <c r="U15" s="70"/>
      <c r="V15" s="66" t="s">
        <v>52</v>
      </c>
      <c r="W15" s="62">
        <v>4</v>
      </c>
      <c r="X15" s="70"/>
      <c r="Y15" s="1">
        <v>8</v>
      </c>
      <c r="Z15" s="62" t="s">
        <v>37</v>
      </c>
      <c r="AA15" s="62">
        <v>4</v>
      </c>
      <c r="AB15" s="70"/>
      <c r="AC15" s="66"/>
      <c r="AD15" s="66" t="s">
        <v>386</v>
      </c>
      <c r="AE15" s="66"/>
      <c r="AF15" s="66" t="s">
        <v>386</v>
      </c>
      <c r="AG15" s="66"/>
      <c r="AH15" s="66" t="s">
        <v>386</v>
      </c>
      <c r="AI15" s="66"/>
      <c r="AJ15" s="66" t="s">
        <v>386</v>
      </c>
      <c r="AK15" s="66"/>
      <c r="AL15" s="66" t="s">
        <v>386</v>
      </c>
      <c r="AM15" s="66"/>
      <c r="AN15" s="66" t="s">
        <v>386</v>
      </c>
      <c r="AO15" s="66"/>
      <c r="AP15" s="66" t="s">
        <v>386</v>
      </c>
      <c r="AQ15" s="66"/>
      <c r="AR15" s="62" t="s">
        <v>386</v>
      </c>
      <c r="AS15" s="62" t="s">
        <v>386</v>
      </c>
      <c r="AT15" s="70"/>
      <c r="AU15" s="62">
        <v>4</v>
      </c>
      <c r="AV15" s="62" t="s">
        <v>37</v>
      </c>
      <c r="AW15" s="70"/>
      <c r="AX15" s="62">
        <v>16</v>
      </c>
      <c r="AY15" s="369" t="s">
        <v>32</v>
      </c>
      <c r="AZ15" s="70"/>
      <c r="BA15" s="62">
        <v>6</v>
      </c>
      <c r="BB15" s="379" t="s">
        <v>105</v>
      </c>
      <c r="BC15" s="62">
        <v>70</v>
      </c>
      <c r="BD15" s="62" t="s">
        <v>58</v>
      </c>
      <c r="BE15" s="1">
        <v>1</v>
      </c>
      <c r="BF15" s="62">
        <v>3</v>
      </c>
      <c r="BG15" s="62" t="s">
        <v>73</v>
      </c>
      <c r="BH15" s="70"/>
      <c r="BI15" s="62">
        <v>0</v>
      </c>
      <c r="BJ15" s="379" t="s">
        <v>387</v>
      </c>
      <c r="BK15" s="1">
        <v>0</v>
      </c>
      <c r="BL15" s="62" t="s">
        <v>79</v>
      </c>
      <c r="BM15" s="1">
        <v>0</v>
      </c>
      <c r="BN15" s="62">
        <v>4</v>
      </c>
      <c r="BO15" s="62" t="s">
        <v>37</v>
      </c>
      <c r="BP15" s="70"/>
      <c r="BQ15" s="62">
        <v>12</v>
      </c>
      <c r="BR15" s="369" t="s">
        <v>32</v>
      </c>
      <c r="BS15" s="62" t="s">
        <v>33</v>
      </c>
      <c r="BT15" s="70"/>
    </row>
    <row r="16" spans="1:73" s="33" customFormat="1" ht="22.5" customHeight="1" x14ac:dyDescent="0.35">
      <c r="A16" s="66">
        <v>7</v>
      </c>
      <c r="B16" s="62" t="s">
        <v>448</v>
      </c>
      <c r="C16" s="64" t="s">
        <v>71</v>
      </c>
      <c r="D16" s="66" t="s">
        <v>70</v>
      </c>
      <c r="E16" s="377" t="s">
        <v>449</v>
      </c>
      <c r="F16" s="66" t="s">
        <v>450</v>
      </c>
      <c r="G16" s="66" t="s">
        <v>72</v>
      </c>
      <c r="H16" s="66" t="s">
        <v>451</v>
      </c>
      <c r="I16" s="70"/>
      <c r="J16" s="66">
        <v>2</v>
      </c>
      <c r="K16" s="62" t="s">
        <v>457</v>
      </c>
      <c r="L16" s="66" t="s">
        <v>158</v>
      </c>
      <c r="M16" s="378" t="s">
        <v>458</v>
      </c>
      <c r="N16" s="66" t="s">
        <v>259</v>
      </c>
      <c r="O16" s="66" t="s">
        <v>454</v>
      </c>
      <c r="P16" s="66">
        <v>2</v>
      </c>
      <c r="Q16" s="62" t="s">
        <v>459</v>
      </c>
      <c r="R16" s="66" t="s">
        <v>210</v>
      </c>
      <c r="S16" s="66" t="s">
        <v>460</v>
      </c>
      <c r="T16" s="379" t="s">
        <v>105</v>
      </c>
      <c r="U16" s="70"/>
      <c r="V16" s="66" t="s">
        <v>52</v>
      </c>
      <c r="W16" s="62">
        <v>4</v>
      </c>
      <c r="X16" s="70"/>
      <c r="Y16" s="1">
        <v>8</v>
      </c>
      <c r="Z16" s="62" t="s">
        <v>37</v>
      </c>
      <c r="AA16" s="62">
        <v>4</v>
      </c>
      <c r="AB16" s="70"/>
      <c r="AC16" s="66"/>
      <c r="AD16" s="66" t="s">
        <v>386</v>
      </c>
      <c r="AE16" s="66"/>
      <c r="AF16" s="66" t="s">
        <v>386</v>
      </c>
      <c r="AG16" s="66"/>
      <c r="AH16" s="66" t="s">
        <v>386</v>
      </c>
      <c r="AI16" s="66"/>
      <c r="AJ16" s="66" t="s">
        <v>386</v>
      </c>
      <c r="AK16" s="66"/>
      <c r="AL16" s="66" t="s">
        <v>386</v>
      </c>
      <c r="AM16" s="66"/>
      <c r="AN16" s="66" t="s">
        <v>386</v>
      </c>
      <c r="AO16" s="66"/>
      <c r="AP16" s="66" t="s">
        <v>386</v>
      </c>
      <c r="AQ16" s="66"/>
      <c r="AR16" s="62" t="s">
        <v>386</v>
      </c>
      <c r="AS16" s="62" t="s">
        <v>386</v>
      </c>
      <c r="AT16" s="70"/>
      <c r="AU16" s="62">
        <v>4</v>
      </c>
      <c r="AV16" s="62" t="s">
        <v>37</v>
      </c>
      <c r="AW16" s="70"/>
      <c r="AX16" s="62">
        <v>16</v>
      </c>
      <c r="AY16" s="369" t="s">
        <v>32</v>
      </c>
      <c r="AZ16" s="70"/>
      <c r="BA16" s="62">
        <v>6</v>
      </c>
      <c r="BB16" s="379" t="s">
        <v>105</v>
      </c>
      <c r="BC16" s="62">
        <v>70</v>
      </c>
      <c r="BD16" s="62" t="s">
        <v>58</v>
      </c>
      <c r="BE16" s="1">
        <v>1</v>
      </c>
      <c r="BF16" s="62">
        <v>3</v>
      </c>
      <c r="BG16" s="62" t="s">
        <v>73</v>
      </c>
      <c r="BH16" s="70"/>
      <c r="BI16" s="62">
        <v>0</v>
      </c>
      <c r="BJ16" s="379" t="s">
        <v>387</v>
      </c>
      <c r="BK16" s="1">
        <v>0</v>
      </c>
      <c r="BL16" s="62" t="s">
        <v>79</v>
      </c>
      <c r="BM16" s="1">
        <v>0</v>
      </c>
      <c r="BN16" s="62">
        <v>4</v>
      </c>
      <c r="BO16" s="62" t="s">
        <v>37</v>
      </c>
      <c r="BP16" s="70"/>
      <c r="BQ16" s="62">
        <v>12</v>
      </c>
      <c r="BR16" s="369" t="s">
        <v>32</v>
      </c>
      <c r="BS16" s="62" t="s">
        <v>33</v>
      </c>
      <c r="BT16" s="70"/>
    </row>
    <row r="17" spans="1:72" s="33" customFormat="1" ht="22.5" customHeight="1" x14ac:dyDescent="0.35">
      <c r="A17" s="66">
        <v>7</v>
      </c>
      <c r="B17" s="62" t="s">
        <v>448</v>
      </c>
      <c r="C17" s="64" t="s">
        <v>71</v>
      </c>
      <c r="D17" s="66" t="s">
        <v>70</v>
      </c>
      <c r="E17" s="377" t="s">
        <v>449</v>
      </c>
      <c r="F17" s="66" t="s">
        <v>450</v>
      </c>
      <c r="G17" s="66" t="s">
        <v>72</v>
      </c>
      <c r="H17" s="66" t="s">
        <v>451</v>
      </c>
      <c r="I17" s="70"/>
      <c r="J17" s="66">
        <v>3</v>
      </c>
      <c r="K17" s="62" t="s">
        <v>461</v>
      </c>
      <c r="L17" s="66" t="s">
        <v>158</v>
      </c>
      <c r="M17" s="378" t="s">
        <v>462</v>
      </c>
      <c r="N17" s="66" t="s">
        <v>259</v>
      </c>
      <c r="O17" s="66" t="s">
        <v>454</v>
      </c>
      <c r="P17" s="66"/>
      <c r="Q17" s="62" t="s">
        <v>463</v>
      </c>
      <c r="R17" s="66" t="s">
        <v>210</v>
      </c>
      <c r="S17" s="66"/>
      <c r="T17" s="379" t="s">
        <v>105</v>
      </c>
      <c r="U17" s="70"/>
      <c r="V17" s="66" t="s">
        <v>52</v>
      </c>
      <c r="W17" s="62">
        <v>4</v>
      </c>
      <c r="X17" s="70"/>
      <c r="Y17" s="1">
        <v>8</v>
      </c>
      <c r="Z17" s="62" t="s">
        <v>37</v>
      </c>
      <c r="AA17" s="62">
        <v>4</v>
      </c>
      <c r="AB17" s="70"/>
      <c r="AC17" s="66"/>
      <c r="AD17" s="66" t="s">
        <v>386</v>
      </c>
      <c r="AE17" s="66"/>
      <c r="AF17" s="66" t="s">
        <v>386</v>
      </c>
      <c r="AG17" s="66"/>
      <c r="AH17" s="66" t="s">
        <v>386</v>
      </c>
      <c r="AI17" s="66"/>
      <c r="AJ17" s="66" t="s">
        <v>386</v>
      </c>
      <c r="AK17" s="66"/>
      <c r="AL17" s="66" t="s">
        <v>386</v>
      </c>
      <c r="AM17" s="66"/>
      <c r="AN17" s="66" t="s">
        <v>386</v>
      </c>
      <c r="AO17" s="66"/>
      <c r="AP17" s="66" t="s">
        <v>386</v>
      </c>
      <c r="AQ17" s="66"/>
      <c r="AR17" s="62" t="s">
        <v>386</v>
      </c>
      <c r="AS17" s="62" t="s">
        <v>386</v>
      </c>
      <c r="AT17" s="70"/>
      <c r="AU17" s="62">
        <v>4</v>
      </c>
      <c r="AV17" s="62" t="s">
        <v>37</v>
      </c>
      <c r="AW17" s="70"/>
      <c r="AX17" s="62">
        <v>16</v>
      </c>
      <c r="AY17" s="369" t="s">
        <v>32</v>
      </c>
      <c r="AZ17" s="70"/>
      <c r="BA17" s="62">
        <v>6</v>
      </c>
      <c r="BB17" s="379" t="s">
        <v>105</v>
      </c>
      <c r="BC17" s="62">
        <v>70</v>
      </c>
      <c r="BD17" s="62" t="s">
        <v>58</v>
      </c>
      <c r="BE17" s="1">
        <v>1</v>
      </c>
      <c r="BF17" s="62">
        <v>3</v>
      </c>
      <c r="BG17" s="62" t="s">
        <v>73</v>
      </c>
      <c r="BH17" s="70"/>
      <c r="BI17" s="62">
        <v>0</v>
      </c>
      <c r="BJ17" s="379" t="s">
        <v>387</v>
      </c>
      <c r="BK17" s="1">
        <v>0</v>
      </c>
      <c r="BL17" s="62" t="s">
        <v>79</v>
      </c>
      <c r="BM17" s="1">
        <v>0</v>
      </c>
      <c r="BN17" s="62">
        <v>4</v>
      </c>
      <c r="BO17" s="62" t="s">
        <v>37</v>
      </c>
      <c r="BP17" s="70"/>
      <c r="BQ17" s="62">
        <v>12</v>
      </c>
      <c r="BR17" s="369" t="s">
        <v>32</v>
      </c>
      <c r="BS17" s="62" t="s">
        <v>33</v>
      </c>
      <c r="BT17" s="70"/>
    </row>
    <row r="18" spans="1:72" ht="22.5" customHeight="1" x14ac:dyDescent="0.35">
      <c r="A18" s="66">
        <v>4</v>
      </c>
      <c r="B18" s="62" t="s">
        <v>476</v>
      </c>
      <c r="C18" s="64" t="s">
        <v>209</v>
      </c>
      <c r="D18" s="66" t="s">
        <v>208</v>
      </c>
      <c r="E18" s="377" t="s">
        <v>477</v>
      </c>
      <c r="F18" s="66" t="s">
        <v>478</v>
      </c>
      <c r="G18" s="379" t="s">
        <v>109</v>
      </c>
      <c r="H18" s="66" t="s">
        <v>479</v>
      </c>
      <c r="I18" s="70"/>
      <c r="J18" s="66">
        <v>1</v>
      </c>
      <c r="K18" s="62" t="s">
        <v>480</v>
      </c>
      <c r="L18" s="66" t="s">
        <v>150</v>
      </c>
      <c r="M18" s="66" t="s">
        <v>481</v>
      </c>
      <c r="N18" s="380" t="s">
        <v>259</v>
      </c>
      <c r="O18" s="380" t="s">
        <v>482</v>
      </c>
      <c r="P18" s="66">
        <v>1</v>
      </c>
      <c r="Q18" s="62" t="s">
        <v>483</v>
      </c>
      <c r="R18" s="66" t="s">
        <v>210</v>
      </c>
      <c r="S18" s="66" t="s">
        <v>484</v>
      </c>
      <c r="T18" s="379" t="s">
        <v>387</v>
      </c>
      <c r="U18" s="70"/>
      <c r="V18" s="66" t="s">
        <v>97</v>
      </c>
      <c r="W18" s="62">
        <v>1</v>
      </c>
      <c r="X18" s="70"/>
      <c r="Y18" s="1">
        <v>2</v>
      </c>
      <c r="Z18" s="62" t="s">
        <v>40</v>
      </c>
      <c r="AA18" s="62">
        <v>3</v>
      </c>
      <c r="AB18" s="70"/>
      <c r="AC18" s="66"/>
      <c r="AD18" s="66" t="s">
        <v>386</v>
      </c>
      <c r="AE18" s="66"/>
      <c r="AF18" s="66" t="s">
        <v>386</v>
      </c>
      <c r="AG18" s="66"/>
      <c r="AH18" s="66" t="s">
        <v>386</v>
      </c>
      <c r="AI18" s="66"/>
      <c r="AJ18" s="66" t="s">
        <v>386</v>
      </c>
      <c r="AK18" s="66"/>
      <c r="AL18" s="66" t="s">
        <v>386</v>
      </c>
      <c r="AM18" s="66"/>
      <c r="AN18" s="66" t="s">
        <v>386</v>
      </c>
      <c r="AO18" s="66"/>
      <c r="AP18" s="66" t="s">
        <v>386</v>
      </c>
      <c r="AQ18" s="66"/>
      <c r="AR18" s="62" t="s">
        <v>386</v>
      </c>
      <c r="AS18" s="62" t="s">
        <v>386</v>
      </c>
      <c r="AT18" s="70"/>
      <c r="AU18" s="62">
        <v>3</v>
      </c>
      <c r="AV18" s="62" t="s">
        <v>40</v>
      </c>
      <c r="AW18" s="70"/>
      <c r="AX18" s="62">
        <v>3</v>
      </c>
      <c r="AY18" s="370" t="s">
        <v>54</v>
      </c>
      <c r="AZ18" s="70"/>
      <c r="BA18" s="62">
        <v>1</v>
      </c>
      <c r="BB18" s="379" t="s">
        <v>105</v>
      </c>
      <c r="BC18" s="62">
        <v>100</v>
      </c>
      <c r="BD18" s="62" t="s">
        <v>37</v>
      </c>
      <c r="BE18" s="1">
        <v>4</v>
      </c>
      <c r="BF18" s="62">
        <v>1</v>
      </c>
      <c r="BG18" s="62" t="s">
        <v>97</v>
      </c>
      <c r="BH18" s="70"/>
      <c r="BI18" s="62">
        <v>1</v>
      </c>
      <c r="BJ18" s="379" t="s">
        <v>105</v>
      </c>
      <c r="BK18" s="1">
        <v>100</v>
      </c>
      <c r="BL18" s="62" t="s">
        <v>37</v>
      </c>
      <c r="BM18" s="1">
        <v>4</v>
      </c>
      <c r="BN18" s="62">
        <v>3</v>
      </c>
      <c r="BO18" s="62" t="s">
        <v>40</v>
      </c>
      <c r="BP18" s="70"/>
      <c r="BQ18" s="1">
        <v>3</v>
      </c>
      <c r="BR18" s="371" t="s">
        <v>54</v>
      </c>
      <c r="BS18" s="62" t="s">
        <v>55</v>
      </c>
      <c r="BT18" s="70"/>
    </row>
    <row r="19" spans="1:72" ht="22.5" customHeight="1" x14ac:dyDescent="0.35">
      <c r="A19" s="66">
        <v>4</v>
      </c>
      <c r="B19" s="62" t="s">
        <v>491</v>
      </c>
      <c r="C19" s="64" t="s">
        <v>191</v>
      </c>
      <c r="D19" s="66" t="s">
        <v>190</v>
      </c>
      <c r="E19" s="377" t="s">
        <v>492</v>
      </c>
      <c r="F19" s="66">
        <v>1</v>
      </c>
      <c r="G19" s="66" t="s">
        <v>120</v>
      </c>
      <c r="H19" s="66" t="s">
        <v>493</v>
      </c>
      <c r="I19" s="70"/>
      <c r="J19" s="66">
        <v>1</v>
      </c>
      <c r="K19" s="62" t="s">
        <v>494</v>
      </c>
      <c r="L19" s="66" t="s">
        <v>150</v>
      </c>
      <c r="M19" s="378" t="s">
        <v>495</v>
      </c>
      <c r="N19" s="66" t="s">
        <v>259</v>
      </c>
      <c r="O19" s="66" t="s">
        <v>496</v>
      </c>
      <c r="P19" s="66">
        <v>1</v>
      </c>
      <c r="Q19" s="62" t="s">
        <v>497</v>
      </c>
      <c r="R19" s="66" t="s">
        <v>210</v>
      </c>
      <c r="S19" s="66" t="s">
        <v>498</v>
      </c>
      <c r="T19" s="379" t="s">
        <v>387</v>
      </c>
      <c r="U19" s="70"/>
      <c r="V19" s="66" t="s">
        <v>97</v>
      </c>
      <c r="W19" s="62">
        <v>1</v>
      </c>
      <c r="X19" s="70"/>
      <c r="Y19" s="1">
        <v>6</v>
      </c>
      <c r="Z19" s="62" t="s">
        <v>37</v>
      </c>
      <c r="AA19" s="62">
        <v>4</v>
      </c>
      <c r="AB19" s="70"/>
      <c r="AC19" s="66"/>
      <c r="AD19" s="66" t="s">
        <v>386</v>
      </c>
      <c r="AE19" s="66"/>
      <c r="AF19" s="66" t="s">
        <v>386</v>
      </c>
      <c r="AG19" s="66"/>
      <c r="AH19" s="66" t="s">
        <v>386</v>
      </c>
      <c r="AI19" s="66"/>
      <c r="AJ19" s="66" t="s">
        <v>386</v>
      </c>
      <c r="AK19" s="66"/>
      <c r="AL19" s="66" t="s">
        <v>386</v>
      </c>
      <c r="AM19" s="66"/>
      <c r="AN19" s="66" t="s">
        <v>386</v>
      </c>
      <c r="AO19" s="66"/>
      <c r="AP19" s="66" t="s">
        <v>386</v>
      </c>
      <c r="AQ19" s="66"/>
      <c r="AR19" s="62" t="s">
        <v>386</v>
      </c>
      <c r="AS19" s="62" t="s">
        <v>386</v>
      </c>
      <c r="AT19" s="70"/>
      <c r="AU19" s="62">
        <v>4</v>
      </c>
      <c r="AV19" s="62" t="s">
        <v>37</v>
      </c>
      <c r="AW19" s="70"/>
      <c r="AX19" s="62">
        <v>4</v>
      </c>
      <c r="AY19" s="370" t="s">
        <v>54</v>
      </c>
      <c r="AZ19" s="70"/>
      <c r="BA19" s="62">
        <v>3</v>
      </c>
      <c r="BB19" s="379" t="s">
        <v>105</v>
      </c>
      <c r="BC19" s="62">
        <v>100</v>
      </c>
      <c r="BD19" s="62" t="s">
        <v>37</v>
      </c>
      <c r="BE19" s="1">
        <v>4</v>
      </c>
      <c r="BF19" s="62">
        <v>1</v>
      </c>
      <c r="BG19" s="62" t="s">
        <v>97</v>
      </c>
      <c r="BH19" s="70"/>
      <c r="BI19" s="62">
        <v>3</v>
      </c>
      <c r="BJ19" s="379" t="s">
        <v>105</v>
      </c>
      <c r="BK19" s="1">
        <v>10</v>
      </c>
      <c r="BL19" s="62" t="s">
        <v>79</v>
      </c>
      <c r="BM19" s="1">
        <v>0</v>
      </c>
      <c r="BN19" s="62">
        <v>4</v>
      </c>
      <c r="BO19" s="62" t="s">
        <v>37</v>
      </c>
      <c r="BP19" s="70"/>
      <c r="BQ19" s="62">
        <v>4</v>
      </c>
      <c r="BR19" s="371" t="s">
        <v>54</v>
      </c>
      <c r="BS19" s="62" t="s">
        <v>55</v>
      </c>
      <c r="BT19" s="70"/>
    </row>
    <row r="20" spans="1:72" ht="22.5" customHeight="1" x14ac:dyDescent="0.35">
      <c r="A20" s="66">
        <v>4</v>
      </c>
      <c r="B20" s="62" t="s">
        <v>491</v>
      </c>
      <c r="C20" s="64" t="s">
        <v>191</v>
      </c>
      <c r="D20" s="66" t="s">
        <v>190</v>
      </c>
      <c r="E20" s="377" t="s">
        <v>492</v>
      </c>
      <c r="F20" s="66">
        <v>1</v>
      </c>
      <c r="G20" s="66" t="s">
        <v>120</v>
      </c>
      <c r="H20" s="66" t="s">
        <v>499</v>
      </c>
      <c r="I20" s="70"/>
      <c r="J20" s="66">
        <v>2</v>
      </c>
      <c r="K20" s="62" t="s">
        <v>500</v>
      </c>
      <c r="L20" s="66" t="s">
        <v>150</v>
      </c>
      <c r="M20" s="378" t="s">
        <v>501</v>
      </c>
      <c r="N20" s="66" t="s">
        <v>259</v>
      </c>
      <c r="O20" s="66" t="s">
        <v>496</v>
      </c>
      <c r="P20" s="66">
        <v>2</v>
      </c>
      <c r="Q20" s="62" t="s">
        <v>502</v>
      </c>
      <c r="R20" s="66" t="s">
        <v>210</v>
      </c>
      <c r="S20" s="66" t="s">
        <v>503</v>
      </c>
      <c r="T20" s="379" t="s">
        <v>387</v>
      </c>
      <c r="U20" s="70"/>
      <c r="V20" s="66" t="s">
        <v>97</v>
      </c>
      <c r="W20" s="62">
        <v>1</v>
      </c>
      <c r="X20" s="70"/>
      <c r="Y20" s="1">
        <v>6</v>
      </c>
      <c r="Z20" s="62" t="s">
        <v>37</v>
      </c>
      <c r="AA20" s="62">
        <v>4</v>
      </c>
      <c r="AB20" s="70"/>
      <c r="AC20" s="66"/>
      <c r="AD20" s="66" t="s">
        <v>386</v>
      </c>
      <c r="AE20" s="66"/>
      <c r="AF20" s="66" t="s">
        <v>386</v>
      </c>
      <c r="AG20" s="66"/>
      <c r="AH20" s="66" t="s">
        <v>386</v>
      </c>
      <c r="AI20" s="66"/>
      <c r="AJ20" s="66" t="s">
        <v>386</v>
      </c>
      <c r="AK20" s="66"/>
      <c r="AL20" s="66" t="s">
        <v>386</v>
      </c>
      <c r="AM20" s="66"/>
      <c r="AN20" s="66" t="s">
        <v>386</v>
      </c>
      <c r="AO20" s="66"/>
      <c r="AP20" s="66" t="s">
        <v>386</v>
      </c>
      <c r="AQ20" s="66"/>
      <c r="AR20" s="62" t="s">
        <v>386</v>
      </c>
      <c r="AS20" s="62" t="s">
        <v>386</v>
      </c>
      <c r="AT20" s="70"/>
      <c r="AU20" s="62">
        <v>4</v>
      </c>
      <c r="AV20" s="62" t="s">
        <v>37</v>
      </c>
      <c r="AW20" s="70"/>
      <c r="AX20" s="62">
        <v>4</v>
      </c>
      <c r="AY20" s="370" t="s">
        <v>54</v>
      </c>
      <c r="AZ20" s="70"/>
      <c r="BA20" s="62">
        <v>3</v>
      </c>
      <c r="BB20" s="379" t="s">
        <v>105</v>
      </c>
      <c r="BC20" s="62">
        <v>100</v>
      </c>
      <c r="BD20" s="62" t="s">
        <v>37</v>
      </c>
      <c r="BE20" s="1">
        <v>4</v>
      </c>
      <c r="BF20" s="62">
        <v>1</v>
      </c>
      <c r="BG20" s="62" t="s">
        <v>97</v>
      </c>
      <c r="BH20" s="70"/>
      <c r="BI20" s="62">
        <v>3</v>
      </c>
      <c r="BJ20" s="379" t="s">
        <v>105</v>
      </c>
      <c r="BK20" s="1">
        <v>10</v>
      </c>
      <c r="BL20" s="62" t="s">
        <v>79</v>
      </c>
      <c r="BM20" s="1">
        <v>0</v>
      </c>
      <c r="BN20" s="62">
        <v>4</v>
      </c>
      <c r="BO20" s="62" t="s">
        <v>37</v>
      </c>
      <c r="BP20" s="70"/>
      <c r="BQ20" s="62">
        <v>4</v>
      </c>
      <c r="BR20" s="371" t="s">
        <v>54</v>
      </c>
      <c r="BS20" s="62" t="s">
        <v>55</v>
      </c>
      <c r="BT20" s="70"/>
    </row>
    <row r="21" spans="1:72" ht="22.5" customHeight="1" x14ac:dyDescent="0.35">
      <c r="A21" s="66">
        <v>4</v>
      </c>
      <c r="B21" s="62" t="s">
        <v>491</v>
      </c>
      <c r="C21" s="64" t="s">
        <v>191</v>
      </c>
      <c r="D21" s="66" t="s">
        <v>190</v>
      </c>
      <c r="E21" s="377" t="s">
        <v>492</v>
      </c>
      <c r="F21" s="66" t="s">
        <v>504</v>
      </c>
      <c r="G21" s="66" t="s">
        <v>120</v>
      </c>
      <c r="H21" s="66" t="s">
        <v>505</v>
      </c>
      <c r="I21" s="70"/>
      <c r="J21" s="66">
        <v>3</v>
      </c>
      <c r="K21" s="62" t="s">
        <v>506</v>
      </c>
      <c r="L21" s="66" t="s">
        <v>150</v>
      </c>
      <c r="M21" s="378" t="s">
        <v>507</v>
      </c>
      <c r="N21" s="66" t="s">
        <v>259</v>
      </c>
      <c r="O21" s="66" t="s">
        <v>496</v>
      </c>
      <c r="P21" s="66">
        <v>3</v>
      </c>
      <c r="Q21" s="62" t="s">
        <v>508</v>
      </c>
      <c r="R21" s="66" t="s">
        <v>210</v>
      </c>
      <c r="S21" s="66" t="s">
        <v>509</v>
      </c>
      <c r="T21" s="379" t="s">
        <v>387</v>
      </c>
      <c r="U21" s="70"/>
      <c r="V21" s="66" t="s">
        <v>97</v>
      </c>
      <c r="W21" s="62">
        <v>1</v>
      </c>
      <c r="X21" s="70"/>
      <c r="Y21" s="1">
        <v>6</v>
      </c>
      <c r="Z21" s="62" t="s">
        <v>37</v>
      </c>
      <c r="AA21" s="62">
        <v>4</v>
      </c>
      <c r="AB21" s="70"/>
      <c r="AC21" s="66"/>
      <c r="AD21" s="66" t="s">
        <v>386</v>
      </c>
      <c r="AE21" s="66"/>
      <c r="AF21" s="66" t="s">
        <v>386</v>
      </c>
      <c r="AG21" s="66"/>
      <c r="AH21" s="66" t="s">
        <v>386</v>
      </c>
      <c r="AI21" s="66"/>
      <c r="AJ21" s="66" t="s">
        <v>386</v>
      </c>
      <c r="AK21" s="66"/>
      <c r="AL21" s="66" t="s">
        <v>386</v>
      </c>
      <c r="AM21" s="66"/>
      <c r="AN21" s="66" t="s">
        <v>386</v>
      </c>
      <c r="AO21" s="66"/>
      <c r="AP21" s="66" t="s">
        <v>386</v>
      </c>
      <c r="AQ21" s="66"/>
      <c r="AR21" s="62" t="s">
        <v>386</v>
      </c>
      <c r="AS21" s="62" t="s">
        <v>386</v>
      </c>
      <c r="AT21" s="70"/>
      <c r="AU21" s="62">
        <v>4</v>
      </c>
      <c r="AV21" s="62" t="s">
        <v>37</v>
      </c>
      <c r="AW21" s="70"/>
      <c r="AX21" s="62">
        <v>4</v>
      </c>
      <c r="AY21" s="370" t="s">
        <v>54</v>
      </c>
      <c r="AZ21" s="70"/>
      <c r="BA21" s="62">
        <v>3</v>
      </c>
      <c r="BB21" s="379" t="s">
        <v>105</v>
      </c>
      <c r="BC21" s="62">
        <v>100</v>
      </c>
      <c r="BD21" s="62" t="s">
        <v>37</v>
      </c>
      <c r="BE21" s="1">
        <v>4</v>
      </c>
      <c r="BF21" s="62">
        <v>1</v>
      </c>
      <c r="BG21" s="62" t="s">
        <v>97</v>
      </c>
      <c r="BH21" s="70"/>
      <c r="BI21" s="62">
        <v>3</v>
      </c>
      <c r="BJ21" s="379" t="s">
        <v>105</v>
      </c>
      <c r="BK21" s="1">
        <v>10</v>
      </c>
      <c r="BL21" s="62" t="s">
        <v>79</v>
      </c>
      <c r="BM21" s="1">
        <v>0</v>
      </c>
      <c r="BN21" s="62">
        <v>4</v>
      </c>
      <c r="BO21" s="62" t="s">
        <v>37</v>
      </c>
      <c r="BP21" s="70"/>
      <c r="BQ21" s="62">
        <v>4</v>
      </c>
      <c r="BR21" s="371" t="s">
        <v>54</v>
      </c>
      <c r="BS21" s="62" t="s">
        <v>55</v>
      </c>
      <c r="BT21" s="70"/>
    </row>
    <row r="22" spans="1:72" ht="22.5" customHeight="1" x14ac:dyDescent="0.35">
      <c r="A22" s="66">
        <v>5</v>
      </c>
      <c r="B22" s="62" t="s">
        <v>510</v>
      </c>
      <c r="C22" s="64" t="s">
        <v>191</v>
      </c>
      <c r="D22" s="66" t="s">
        <v>190</v>
      </c>
      <c r="E22" s="377" t="s">
        <v>492</v>
      </c>
      <c r="F22" s="66" t="s">
        <v>511</v>
      </c>
      <c r="G22" s="66" t="s">
        <v>28</v>
      </c>
      <c r="H22" s="66" t="s">
        <v>512</v>
      </c>
      <c r="I22" s="70"/>
      <c r="J22" s="66">
        <v>1</v>
      </c>
      <c r="K22" s="62" t="s">
        <v>513</v>
      </c>
      <c r="L22" s="66" t="s">
        <v>150</v>
      </c>
      <c r="M22" s="378" t="s">
        <v>514</v>
      </c>
      <c r="N22" s="66" t="s">
        <v>259</v>
      </c>
      <c r="O22" s="66" t="s">
        <v>515</v>
      </c>
      <c r="P22" s="66">
        <v>1</v>
      </c>
      <c r="Q22" s="62" t="s">
        <v>516</v>
      </c>
      <c r="R22" s="66" t="s">
        <v>210</v>
      </c>
      <c r="S22" s="66" t="s">
        <v>517</v>
      </c>
      <c r="T22" s="379" t="s">
        <v>387</v>
      </c>
      <c r="U22" s="70"/>
      <c r="V22" s="66" t="s">
        <v>29</v>
      </c>
      <c r="W22" s="62">
        <v>5</v>
      </c>
      <c r="X22" s="70"/>
      <c r="Y22" s="1">
        <v>9</v>
      </c>
      <c r="Z22" s="62" t="s">
        <v>37</v>
      </c>
      <c r="AA22" s="62">
        <v>4</v>
      </c>
      <c r="AB22" s="70"/>
      <c r="AC22" s="66"/>
      <c r="AD22" s="66" t="s">
        <v>386</v>
      </c>
      <c r="AE22" s="66"/>
      <c r="AF22" s="66" t="s">
        <v>386</v>
      </c>
      <c r="AG22" s="66"/>
      <c r="AH22" s="66" t="s">
        <v>386</v>
      </c>
      <c r="AI22" s="66"/>
      <c r="AJ22" s="66" t="s">
        <v>386</v>
      </c>
      <c r="AK22" s="66"/>
      <c r="AL22" s="66" t="s">
        <v>386</v>
      </c>
      <c r="AM22" s="66"/>
      <c r="AN22" s="66" t="s">
        <v>386</v>
      </c>
      <c r="AO22" s="66"/>
      <c r="AP22" s="66" t="s">
        <v>386</v>
      </c>
      <c r="AQ22" s="66"/>
      <c r="AR22" s="62" t="s">
        <v>386</v>
      </c>
      <c r="AS22" s="62" t="s">
        <v>386</v>
      </c>
      <c r="AT22" s="70"/>
      <c r="AU22" s="62">
        <v>4</v>
      </c>
      <c r="AV22" s="62" t="s">
        <v>37</v>
      </c>
      <c r="AW22" s="70"/>
      <c r="AX22" s="62">
        <v>20</v>
      </c>
      <c r="AY22" s="369" t="s">
        <v>32</v>
      </c>
      <c r="AZ22" s="70"/>
      <c r="BA22" s="62">
        <v>2</v>
      </c>
      <c r="BB22" s="379" t="s">
        <v>105</v>
      </c>
      <c r="BC22" s="62">
        <v>100</v>
      </c>
      <c r="BD22" s="62" t="s">
        <v>37</v>
      </c>
      <c r="BE22" s="1">
        <v>4</v>
      </c>
      <c r="BF22" s="62">
        <v>1</v>
      </c>
      <c r="BG22" s="62" t="s">
        <v>97</v>
      </c>
      <c r="BH22" s="70"/>
      <c r="BI22" s="62">
        <v>3</v>
      </c>
      <c r="BJ22" s="379" t="s">
        <v>105</v>
      </c>
      <c r="BK22" s="1">
        <v>10</v>
      </c>
      <c r="BL22" s="62" t="s">
        <v>79</v>
      </c>
      <c r="BM22" s="1">
        <v>0</v>
      </c>
      <c r="BN22" s="62">
        <v>4</v>
      </c>
      <c r="BO22" s="62" t="s">
        <v>37</v>
      </c>
      <c r="BP22" s="70"/>
      <c r="BQ22" s="62">
        <v>4</v>
      </c>
      <c r="BR22" s="371" t="s">
        <v>54</v>
      </c>
      <c r="BS22" s="62" t="s">
        <v>55</v>
      </c>
      <c r="BT22" s="70"/>
    </row>
    <row r="23" spans="1:72" ht="22.5" customHeight="1" x14ac:dyDescent="0.35">
      <c r="A23" s="66">
        <v>5</v>
      </c>
      <c r="B23" s="62" t="s">
        <v>510</v>
      </c>
      <c r="C23" s="64" t="s">
        <v>191</v>
      </c>
      <c r="D23" s="66" t="s">
        <v>190</v>
      </c>
      <c r="E23" s="377" t="s">
        <v>492</v>
      </c>
      <c r="F23" s="66" t="s">
        <v>518</v>
      </c>
      <c r="G23" s="66" t="s">
        <v>28</v>
      </c>
      <c r="H23" s="66" t="s">
        <v>519</v>
      </c>
      <c r="I23" s="70"/>
      <c r="J23" s="66">
        <v>2</v>
      </c>
      <c r="K23" s="62" t="s">
        <v>520</v>
      </c>
      <c r="L23" s="66" t="s">
        <v>150</v>
      </c>
      <c r="M23" s="378" t="s">
        <v>521</v>
      </c>
      <c r="N23" s="66" t="s">
        <v>259</v>
      </c>
      <c r="O23" s="66" t="s">
        <v>515</v>
      </c>
      <c r="P23" s="66">
        <v>2</v>
      </c>
      <c r="Q23" s="62" t="s">
        <v>522</v>
      </c>
      <c r="R23" s="66" t="s">
        <v>210</v>
      </c>
      <c r="S23" s="66" t="s">
        <v>523</v>
      </c>
      <c r="T23" s="379" t="s">
        <v>387</v>
      </c>
      <c r="U23" s="70"/>
      <c r="V23" s="66" t="s">
        <v>29</v>
      </c>
      <c r="W23" s="62">
        <v>5</v>
      </c>
      <c r="X23" s="70"/>
      <c r="Y23" s="1">
        <v>9</v>
      </c>
      <c r="Z23" s="62" t="s">
        <v>37</v>
      </c>
      <c r="AA23" s="62">
        <v>4</v>
      </c>
      <c r="AB23" s="70"/>
      <c r="AC23" s="66"/>
      <c r="AD23" s="66" t="s">
        <v>386</v>
      </c>
      <c r="AE23" s="66"/>
      <c r="AF23" s="66" t="s">
        <v>386</v>
      </c>
      <c r="AG23" s="66"/>
      <c r="AH23" s="66" t="s">
        <v>386</v>
      </c>
      <c r="AI23" s="66"/>
      <c r="AJ23" s="66" t="s">
        <v>386</v>
      </c>
      <c r="AK23" s="66"/>
      <c r="AL23" s="66" t="s">
        <v>386</v>
      </c>
      <c r="AM23" s="66"/>
      <c r="AN23" s="66" t="s">
        <v>386</v>
      </c>
      <c r="AO23" s="66"/>
      <c r="AP23" s="66" t="s">
        <v>386</v>
      </c>
      <c r="AQ23" s="66"/>
      <c r="AR23" s="62" t="s">
        <v>386</v>
      </c>
      <c r="AS23" s="62" t="s">
        <v>386</v>
      </c>
      <c r="AT23" s="70"/>
      <c r="AU23" s="62">
        <v>4</v>
      </c>
      <c r="AV23" s="62" t="s">
        <v>37</v>
      </c>
      <c r="AW23" s="70"/>
      <c r="AX23" s="62">
        <v>20</v>
      </c>
      <c r="AY23" s="369" t="s">
        <v>32</v>
      </c>
      <c r="AZ23" s="70"/>
      <c r="BA23" s="62">
        <v>2</v>
      </c>
      <c r="BB23" s="379" t="s">
        <v>105</v>
      </c>
      <c r="BC23" s="62">
        <v>100</v>
      </c>
      <c r="BD23" s="62" t="s">
        <v>37</v>
      </c>
      <c r="BE23" s="1">
        <v>4</v>
      </c>
      <c r="BF23" s="62">
        <v>1</v>
      </c>
      <c r="BG23" s="62" t="s">
        <v>97</v>
      </c>
      <c r="BH23" s="70"/>
      <c r="BI23" s="62">
        <v>3</v>
      </c>
      <c r="BJ23" s="379" t="s">
        <v>105</v>
      </c>
      <c r="BK23" s="1">
        <v>10</v>
      </c>
      <c r="BL23" s="62" t="s">
        <v>79</v>
      </c>
      <c r="BM23" s="1">
        <v>0</v>
      </c>
      <c r="BN23" s="62">
        <v>4</v>
      </c>
      <c r="BO23" s="62" t="s">
        <v>37</v>
      </c>
      <c r="BP23" s="70"/>
      <c r="BQ23" s="62">
        <v>4</v>
      </c>
      <c r="BR23" s="371" t="s">
        <v>54</v>
      </c>
      <c r="BS23" s="62" t="s">
        <v>55</v>
      </c>
      <c r="BT23" s="70"/>
    </row>
    <row r="24" spans="1:72" ht="22.5" customHeight="1" x14ac:dyDescent="0.35">
      <c r="A24" s="66">
        <v>5</v>
      </c>
      <c r="B24" s="62" t="s">
        <v>510</v>
      </c>
      <c r="C24" s="64" t="s">
        <v>191</v>
      </c>
      <c r="D24" s="66" t="s">
        <v>190</v>
      </c>
      <c r="E24" s="377"/>
      <c r="F24" s="66"/>
      <c r="G24" s="66"/>
      <c r="H24" s="66"/>
      <c r="I24" s="70"/>
      <c r="J24" s="66"/>
      <c r="L24" s="66"/>
      <c r="M24" s="378"/>
      <c r="N24" s="66" t="s">
        <v>259</v>
      </c>
      <c r="O24" s="66" t="s">
        <v>515</v>
      </c>
      <c r="P24" s="66">
        <v>3</v>
      </c>
      <c r="Q24" s="62" t="s">
        <v>524</v>
      </c>
      <c r="R24" s="66" t="s">
        <v>210</v>
      </c>
      <c r="S24" s="66" t="s">
        <v>525</v>
      </c>
      <c r="T24" s="379" t="s">
        <v>387</v>
      </c>
      <c r="U24" s="70"/>
      <c r="V24" s="66" t="s">
        <v>29</v>
      </c>
      <c r="W24" s="62">
        <v>5</v>
      </c>
      <c r="X24" s="70"/>
      <c r="Y24" s="1">
        <v>9</v>
      </c>
      <c r="Z24" s="62" t="s">
        <v>37</v>
      </c>
      <c r="AA24" s="62">
        <v>4</v>
      </c>
      <c r="AB24" s="70"/>
      <c r="AC24" s="66"/>
      <c r="AD24" s="66" t="s">
        <v>386</v>
      </c>
      <c r="AE24" s="66"/>
      <c r="AF24" s="66" t="s">
        <v>386</v>
      </c>
      <c r="AG24" s="66"/>
      <c r="AH24" s="66" t="s">
        <v>386</v>
      </c>
      <c r="AI24" s="66"/>
      <c r="AJ24" s="66" t="s">
        <v>386</v>
      </c>
      <c r="AK24" s="66"/>
      <c r="AL24" s="66" t="s">
        <v>386</v>
      </c>
      <c r="AM24" s="66"/>
      <c r="AN24" s="66" t="s">
        <v>386</v>
      </c>
      <c r="AO24" s="66"/>
      <c r="AP24" s="66" t="s">
        <v>386</v>
      </c>
      <c r="AQ24" s="66"/>
      <c r="AR24" s="62" t="s">
        <v>386</v>
      </c>
      <c r="AS24" s="62" t="s">
        <v>386</v>
      </c>
      <c r="AT24" s="70"/>
      <c r="AU24" s="62">
        <v>4</v>
      </c>
      <c r="AV24" s="62" t="s">
        <v>37</v>
      </c>
      <c r="AW24" s="70"/>
      <c r="AX24" s="62">
        <v>20</v>
      </c>
      <c r="AY24" s="369" t="s">
        <v>32</v>
      </c>
      <c r="AZ24" s="70"/>
      <c r="BA24" s="62">
        <v>2</v>
      </c>
      <c r="BB24" s="379" t="s">
        <v>105</v>
      </c>
      <c r="BC24" s="62">
        <v>100</v>
      </c>
      <c r="BD24" s="62" t="s">
        <v>37</v>
      </c>
      <c r="BE24" s="1">
        <v>4</v>
      </c>
      <c r="BF24" s="62">
        <v>1</v>
      </c>
      <c r="BG24" s="62" t="s">
        <v>97</v>
      </c>
      <c r="BH24" s="70"/>
      <c r="BI24" s="62">
        <v>3</v>
      </c>
      <c r="BJ24" s="379" t="s">
        <v>105</v>
      </c>
      <c r="BK24" s="1">
        <v>10</v>
      </c>
      <c r="BL24" s="62" t="s">
        <v>79</v>
      </c>
      <c r="BM24" s="1">
        <v>0</v>
      </c>
      <c r="BN24" s="62">
        <v>4</v>
      </c>
      <c r="BO24" s="62" t="s">
        <v>37</v>
      </c>
      <c r="BP24" s="70"/>
      <c r="BQ24" s="62">
        <v>4</v>
      </c>
      <c r="BR24" s="371" t="s">
        <v>54</v>
      </c>
      <c r="BS24" s="62" t="s">
        <v>55</v>
      </c>
      <c r="BT24" s="70"/>
    </row>
    <row r="25" spans="1:72" ht="22.5" customHeight="1" x14ac:dyDescent="0.35">
      <c r="A25" s="66">
        <v>6</v>
      </c>
      <c r="B25" s="62" t="s">
        <v>526</v>
      </c>
      <c r="C25" s="64" t="s">
        <v>191</v>
      </c>
      <c r="D25" s="66" t="s">
        <v>190</v>
      </c>
      <c r="E25" s="377" t="s">
        <v>527</v>
      </c>
      <c r="F25" s="66" t="s">
        <v>528</v>
      </c>
      <c r="G25" s="66" t="s">
        <v>28</v>
      </c>
      <c r="H25" s="66" t="s">
        <v>529</v>
      </c>
      <c r="I25" s="70"/>
      <c r="J25" s="66">
        <v>1</v>
      </c>
      <c r="K25" s="62" t="s">
        <v>530</v>
      </c>
      <c r="L25" s="66" t="s">
        <v>150</v>
      </c>
      <c r="M25" s="378" t="s">
        <v>531</v>
      </c>
      <c r="N25" s="66" t="s">
        <v>259</v>
      </c>
      <c r="O25" s="66" t="s">
        <v>532</v>
      </c>
      <c r="P25" s="66">
        <v>1</v>
      </c>
      <c r="Q25" s="62" t="s">
        <v>533</v>
      </c>
      <c r="R25" s="66" t="s">
        <v>210</v>
      </c>
      <c r="S25" s="66" t="s">
        <v>534</v>
      </c>
      <c r="T25" s="379" t="s">
        <v>387</v>
      </c>
      <c r="U25" s="70"/>
      <c r="V25" s="66" t="s">
        <v>29</v>
      </c>
      <c r="W25" s="62">
        <v>5</v>
      </c>
      <c r="X25" s="70"/>
      <c r="Y25" s="1">
        <v>5</v>
      </c>
      <c r="Z25" s="62" t="s">
        <v>40</v>
      </c>
      <c r="AA25" s="62">
        <v>3</v>
      </c>
      <c r="AB25" s="70"/>
      <c r="AC25" s="66"/>
      <c r="AD25" s="66" t="s">
        <v>386</v>
      </c>
      <c r="AE25" s="66"/>
      <c r="AF25" s="66" t="s">
        <v>386</v>
      </c>
      <c r="AG25" s="66"/>
      <c r="AH25" s="66" t="s">
        <v>386</v>
      </c>
      <c r="AI25" s="66"/>
      <c r="AJ25" s="66" t="s">
        <v>386</v>
      </c>
      <c r="AK25" s="66"/>
      <c r="AL25" s="66" t="s">
        <v>386</v>
      </c>
      <c r="AM25" s="66"/>
      <c r="AN25" s="66" t="s">
        <v>386</v>
      </c>
      <c r="AO25" s="66"/>
      <c r="AP25" s="66" t="s">
        <v>386</v>
      </c>
      <c r="AQ25" s="66"/>
      <c r="AR25" s="62" t="s">
        <v>386</v>
      </c>
      <c r="AS25" s="62" t="s">
        <v>386</v>
      </c>
      <c r="AT25" s="70"/>
      <c r="AU25" s="62">
        <v>3</v>
      </c>
      <c r="AV25" s="62" t="s">
        <v>40</v>
      </c>
      <c r="AW25" s="70"/>
      <c r="AX25" s="62">
        <v>15</v>
      </c>
      <c r="AY25" s="369" t="s">
        <v>32</v>
      </c>
      <c r="AZ25" s="70"/>
      <c r="BA25" s="62">
        <v>3</v>
      </c>
      <c r="BB25" s="379" t="s">
        <v>105</v>
      </c>
      <c r="BC25" s="62">
        <v>100</v>
      </c>
      <c r="BD25" s="62" t="s">
        <v>37</v>
      </c>
      <c r="BE25" s="1">
        <v>4</v>
      </c>
      <c r="BF25" s="62">
        <v>1</v>
      </c>
      <c r="BG25" s="62" t="s">
        <v>97</v>
      </c>
      <c r="BH25" s="70"/>
      <c r="BI25" s="62">
        <v>2</v>
      </c>
      <c r="BJ25" s="379" t="s">
        <v>387</v>
      </c>
      <c r="BK25" s="1">
        <v>10</v>
      </c>
      <c r="BL25" s="62" t="s">
        <v>79</v>
      </c>
      <c r="BM25" s="1">
        <v>0</v>
      </c>
      <c r="BN25" s="62">
        <v>3</v>
      </c>
      <c r="BO25" s="62" t="s">
        <v>40</v>
      </c>
      <c r="BP25" s="70"/>
      <c r="BQ25" s="62">
        <v>3</v>
      </c>
      <c r="BR25" s="371" t="s">
        <v>54</v>
      </c>
      <c r="BS25" s="62" t="s">
        <v>55</v>
      </c>
      <c r="BT25" s="70"/>
    </row>
    <row r="26" spans="1:72" ht="22.5" customHeight="1" x14ac:dyDescent="0.35">
      <c r="A26" s="66">
        <v>6</v>
      </c>
      <c r="B26" s="62" t="s">
        <v>526</v>
      </c>
      <c r="C26" s="64" t="s">
        <v>191</v>
      </c>
      <c r="D26" s="66" t="s">
        <v>190</v>
      </c>
      <c r="E26" s="377" t="s">
        <v>535</v>
      </c>
      <c r="F26" s="66" t="s">
        <v>536</v>
      </c>
      <c r="G26" s="66" t="s">
        <v>28</v>
      </c>
      <c r="H26" s="66" t="s">
        <v>537</v>
      </c>
      <c r="I26" s="70"/>
      <c r="J26" s="66">
        <v>2</v>
      </c>
      <c r="K26" s="62" t="s">
        <v>538</v>
      </c>
      <c r="L26" s="66" t="s">
        <v>150</v>
      </c>
      <c r="M26" s="378" t="s">
        <v>539</v>
      </c>
      <c r="N26" s="66" t="s">
        <v>259</v>
      </c>
      <c r="O26" s="66" t="s">
        <v>532</v>
      </c>
      <c r="P26" s="66">
        <v>2</v>
      </c>
      <c r="Q26" s="62" t="s">
        <v>540</v>
      </c>
      <c r="R26" s="66" t="s">
        <v>210</v>
      </c>
      <c r="S26" s="66" t="s">
        <v>541</v>
      </c>
      <c r="T26" s="379" t="s">
        <v>387</v>
      </c>
      <c r="U26" s="70"/>
      <c r="V26" s="66" t="s">
        <v>29</v>
      </c>
      <c r="W26" s="62">
        <v>5</v>
      </c>
      <c r="X26" s="70"/>
      <c r="Y26" s="1">
        <v>5</v>
      </c>
      <c r="Z26" s="62" t="s">
        <v>40</v>
      </c>
      <c r="AA26" s="62">
        <v>3</v>
      </c>
      <c r="AB26" s="70"/>
      <c r="AC26" s="66"/>
      <c r="AD26" s="66" t="s">
        <v>386</v>
      </c>
      <c r="AE26" s="66"/>
      <c r="AF26" s="66" t="s">
        <v>386</v>
      </c>
      <c r="AG26" s="66"/>
      <c r="AH26" s="66" t="s">
        <v>386</v>
      </c>
      <c r="AI26" s="66"/>
      <c r="AJ26" s="66" t="s">
        <v>386</v>
      </c>
      <c r="AK26" s="66"/>
      <c r="AL26" s="66" t="s">
        <v>386</v>
      </c>
      <c r="AM26" s="66"/>
      <c r="AN26" s="66" t="s">
        <v>386</v>
      </c>
      <c r="AO26" s="66"/>
      <c r="AP26" s="66" t="s">
        <v>386</v>
      </c>
      <c r="AQ26" s="66"/>
      <c r="AR26" s="62" t="s">
        <v>386</v>
      </c>
      <c r="AS26" s="62" t="s">
        <v>386</v>
      </c>
      <c r="AT26" s="70"/>
      <c r="AU26" s="62">
        <v>3</v>
      </c>
      <c r="AV26" s="62" t="s">
        <v>40</v>
      </c>
      <c r="AW26" s="70"/>
      <c r="AX26" s="62">
        <v>15</v>
      </c>
      <c r="AY26" s="369" t="s">
        <v>32</v>
      </c>
      <c r="AZ26" s="70"/>
      <c r="BA26" s="62">
        <v>3</v>
      </c>
      <c r="BB26" s="379" t="s">
        <v>105</v>
      </c>
      <c r="BC26" s="62">
        <v>100</v>
      </c>
      <c r="BD26" s="62" t="s">
        <v>37</v>
      </c>
      <c r="BE26" s="1">
        <v>4</v>
      </c>
      <c r="BF26" s="62">
        <v>1</v>
      </c>
      <c r="BG26" s="62" t="s">
        <v>97</v>
      </c>
      <c r="BH26" s="70"/>
      <c r="BI26" s="62">
        <v>2</v>
      </c>
      <c r="BJ26" s="379" t="s">
        <v>105</v>
      </c>
      <c r="BK26" s="1">
        <v>10</v>
      </c>
      <c r="BL26" s="62" t="s">
        <v>79</v>
      </c>
      <c r="BM26" s="1">
        <v>0</v>
      </c>
      <c r="BN26" s="62">
        <v>3</v>
      </c>
      <c r="BO26" s="62" t="s">
        <v>40</v>
      </c>
      <c r="BP26" s="70"/>
      <c r="BQ26" s="62">
        <v>3</v>
      </c>
      <c r="BR26" s="371" t="s">
        <v>54</v>
      </c>
      <c r="BS26" s="62" t="s">
        <v>55</v>
      </c>
      <c r="BT26" s="70"/>
    </row>
    <row r="27" spans="1:72" ht="22.5" customHeight="1" x14ac:dyDescent="0.35">
      <c r="A27" s="66">
        <v>6</v>
      </c>
      <c r="B27" s="62" t="s">
        <v>526</v>
      </c>
      <c r="C27" s="64" t="s">
        <v>191</v>
      </c>
      <c r="D27" s="66" t="s">
        <v>190</v>
      </c>
      <c r="E27" s="377" t="s">
        <v>542</v>
      </c>
      <c r="F27" s="66" t="s">
        <v>543</v>
      </c>
      <c r="G27" s="66" t="s">
        <v>28</v>
      </c>
      <c r="H27" s="66" t="s">
        <v>537</v>
      </c>
      <c r="I27" s="70"/>
      <c r="J27" s="66"/>
      <c r="L27" s="66"/>
      <c r="M27" s="378"/>
      <c r="N27" s="66" t="s">
        <v>259</v>
      </c>
      <c r="O27" s="66" t="s">
        <v>532</v>
      </c>
      <c r="P27" s="66">
        <v>3</v>
      </c>
      <c r="Q27" s="62" t="s">
        <v>544</v>
      </c>
      <c r="R27" s="66" t="s">
        <v>210</v>
      </c>
      <c r="S27" s="66" t="s">
        <v>545</v>
      </c>
      <c r="T27" s="379" t="s">
        <v>387</v>
      </c>
      <c r="U27" s="70"/>
      <c r="V27" s="66" t="s">
        <v>29</v>
      </c>
      <c r="W27" s="62">
        <v>5</v>
      </c>
      <c r="X27" s="70"/>
      <c r="Y27" s="1">
        <v>5</v>
      </c>
      <c r="Z27" s="62" t="s">
        <v>40</v>
      </c>
      <c r="AA27" s="62">
        <v>3</v>
      </c>
      <c r="AB27" s="70"/>
      <c r="AC27" s="66"/>
      <c r="AD27" s="66" t="s">
        <v>386</v>
      </c>
      <c r="AE27" s="66"/>
      <c r="AF27" s="66" t="s">
        <v>386</v>
      </c>
      <c r="AG27" s="66"/>
      <c r="AH27" s="66" t="s">
        <v>386</v>
      </c>
      <c r="AI27" s="66"/>
      <c r="AJ27" s="66" t="s">
        <v>386</v>
      </c>
      <c r="AK27" s="66"/>
      <c r="AL27" s="66" t="s">
        <v>386</v>
      </c>
      <c r="AM27" s="66"/>
      <c r="AN27" s="66" t="s">
        <v>386</v>
      </c>
      <c r="AO27" s="66"/>
      <c r="AP27" s="66" t="s">
        <v>386</v>
      </c>
      <c r="AQ27" s="66"/>
      <c r="AR27" s="62" t="s">
        <v>386</v>
      </c>
      <c r="AS27" s="62" t="s">
        <v>386</v>
      </c>
      <c r="AT27" s="70"/>
      <c r="AU27" s="62">
        <v>3</v>
      </c>
      <c r="AV27" s="62" t="s">
        <v>40</v>
      </c>
      <c r="AW27" s="70"/>
      <c r="AX27" s="62">
        <v>15</v>
      </c>
      <c r="AY27" s="369" t="s">
        <v>32</v>
      </c>
      <c r="AZ27" s="70"/>
      <c r="BA27" s="62">
        <v>3</v>
      </c>
      <c r="BB27" s="379" t="s">
        <v>105</v>
      </c>
      <c r="BC27" s="62">
        <v>100</v>
      </c>
      <c r="BD27" s="62" t="s">
        <v>37</v>
      </c>
      <c r="BE27" s="1">
        <v>4</v>
      </c>
      <c r="BF27" s="62">
        <v>1</v>
      </c>
      <c r="BG27" s="62" t="s">
        <v>97</v>
      </c>
      <c r="BH27" s="70"/>
      <c r="BI27" s="62">
        <v>2</v>
      </c>
      <c r="BJ27" s="379" t="s">
        <v>105</v>
      </c>
      <c r="BK27" s="1">
        <v>10</v>
      </c>
      <c r="BL27" s="62" t="s">
        <v>79</v>
      </c>
      <c r="BM27" s="1">
        <v>0</v>
      </c>
      <c r="BN27" s="62">
        <v>3</v>
      </c>
      <c r="BO27" s="62" t="s">
        <v>40</v>
      </c>
      <c r="BP27" s="70"/>
      <c r="BQ27" s="62">
        <v>3</v>
      </c>
      <c r="BR27" s="371" t="s">
        <v>54</v>
      </c>
      <c r="BS27" s="62" t="s">
        <v>55</v>
      </c>
      <c r="BT27" s="70"/>
    </row>
    <row r="28" spans="1:72" ht="22.5" customHeight="1" x14ac:dyDescent="0.35">
      <c r="A28" s="66">
        <v>7</v>
      </c>
      <c r="B28" s="62" t="s">
        <v>546</v>
      </c>
      <c r="C28" s="64" t="s">
        <v>191</v>
      </c>
      <c r="D28" s="66" t="s">
        <v>190</v>
      </c>
      <c r="E28" s="377" t="s">
        <v>547</v>
      </c>
      <c r="F28" s="66">
        <v>8</v>
      </c>
      <c r="G28" s="66" t="s">
        <v>28</v>
      </c>
      <c r="H28" s="66" t="s">
        <v>548</v>
      </c>
      <c r="I28" s="70"/>
      <c r="J28" s="66">
        <v>1</v>
      </c>
      <c r="K28" s="62" t="s">
        <v>549</v>
      </c>
      <c r="L28" s="66" t="s">
        <v>150</v>
      </c>
      <c r="M28" s="378" t="s">
        <v>550</v>
      </c>
      <c r="N28" s="66" t="s">
        <v>259</v>
      </c>
      <c r="O28" s="66" t="s">
        <v>551</v>
      </c>
      <c r="P28" s="66">
        <v>1</v>
      </c>
      <c r="Q28" s="62" t="s">
        <v>552</v>
      </c>
      <c r="R28" s="66" t="s">
        <v>210</v>
      </c>
      <c r="S28" s="66" t="s">
        <v>553</v>
      </c>
      <c r="T28" s="379" t="s">
        <v>387</v>
      </c>
      <c r="U28" s="70"/>
      <c r="V28" s="66" t="s">
        <v>29</v>
      </c>
      <c r="W28" s="62">
        <v>5</v>
      </c>
      <c r="X28" s="70"/>
      <c r="Y28" s="1">
        <v>3</v>
      </c>
      <c r="Z28" s="62" t="s">
        <v>40</v>
      </c>
      <c r="AA28" s="62">
        <v>3</v>
      </c>
      <c r="AB28" s="70"/>
      <c r="AC28" s="66"/>
      <c r="AD28" s="66" t="s">
        <v>386</v>
      </c>
      <c r="AE28" s="66"/>
      <c r="AF28" s="66" t="s">
        <v>386</v>
      </c>
      <c r="AG28" s="66"/>
      <c r="AH28" s="66" t="s">
        <v>386</v>
      </c>
      <c r="AI28" s="66"/>
      <c r="AJ28" s="66" t="s">
        <v>386</v>
      </c>
      <c r="AK28" s="66"/>
      <c r="AL28" s="66" t="s">
        <v>386</v>
      </c>
      <c r="AM28" s="66"/>
      <c r="AN28" s="66" t="s">
        <v>386</v>
      </c>
      <c r="AO28" s="66"/>
      <c r="AP28" s="66" t="s">
        <v>386</v>
      </c>
      <c r="AQ28" s="66"/>
      <c r="AR28" s="62" t="s">
        <v>386</v>
      </c>
      <c r="AS28" s="62" t="s">
        <v>386</v>
      </c>
      <c r="AT28" s="70"/>
      <c r="AU28" s="62">
        <v>3</v>
      </c>
      <c r="AV28" s="62" t="s">
        <v>40</v>
      </c>
      <c r="AW28" s="70"/>
      <c r="AX28" s="62">
        <v>15</v>
      </c>
      <c r="AY28" s="369" t="s">
        <v>32</v>
      </c>
      <c r="AZ28" s="70"/>
      <c r="BA28" s="62">
        <v>2</v>
      </c>
      <c r="BB28" s="379" t="s">
        <v>105</v>
      </c>
      <c r="BC28" s="62">
        <v>100</v>
      </c>
      <c r="BD28" s="62" t="s">
        <v>37</v>
      </c>
      <c r="BE28" s="1">
        <v>4</v>
      </c>
      <c r="BF28" s="62">
        <v>1</v>
      </c>
      <c r="BG28" s="62" t="s">
        <v>97</v>
      </c>
      <c r="BH28" s="70"/>
      <c r="BI28" s="62">
        <v>1</v>
      </c>
      <c r="BJ28" s="379" t="s">
        <v>105</v>
      </c>
      <c r="BK28" s="1">
        <v>100</v>
      </c>
      <c r="BL28" s="62" t="s">
        <v>37</v>
      </c>
      <c r="BM28" s="1">
        <v>4</v>
      </c>
      <c r="BN28" s="62">
        <v>3</v>
      </c>
      <c r="BO28" s="62" t="s">
        <v>40</v>
      </c>
      <c r="BP28" s="70"/>
      <c r="BQ28" s="62">
        <v>3</v>
      </c>
      <c r="BR28" s="371" t="s">
        <v>54</v>
      </c>
      <c r="BS28" s="62" t="s">
        <v>55</v>
      </c>
      <c r="BT28" s="70"/>
    </row>
    <row r="29" spans="1:72" ht="22.5" customHeight="1" x14ac:dyDescent="0.35">
      <c r="A29" s="66">
        <v>7</v>
      </c>
      <c r="B29" s="62" t="s">
        <v>546</v>
      </c>
      <c r="C29" s="64" t="s">
        <v>191</v>
      </c>
      <c r="D29" s="66" t="s">
        <v>190</v>
      </c>
      <c r="E29" s="377" t="s">
        <v>554</v>
      </c>
      <c r="F29" s="66">
        <v>30</v>
      </c>
      <c r="G29" s="66" t="s">
        <v>28</v>
      </c>
      <c r="H29" s="66" t="s">
        <v>555</v>
      </c>
      <c r="I29" s="70"/>
      <c r="J29" s="66">
        <v>2</v>
      </c>
      <c r="K29" s="62" t="s">
        <v>556</v>
      </c>
      <c r="L29" s="66" t="s">
        <v>150</v>
      </c>
      <c r="M29" s="378" t="s">
        <v>557</v>
      </c>
      <c r="N29" s="66" t="s">
        <v>259</v>
      </c>
      <c r="O29" s="66" t="s">
        <v>551</v>
      </c>
      <c r="P29" s="66"/>
      <c r="R29" s="66"/>
      <c r="S29" s="66"/>
      <c r="T29" s="379" t="s">
        <v>387</v>
      </c>
      <c r="U29" s="70"/>
      <c r="V29" s="66" t="s">
        <v>29</v>
      </c>
      <c r="W29" s="62">
        <v>5</v>
      </c>
      <c r="X29" s="70"/>
      <c r="Y29" s="1">
        <v>3</v>
      </c>
      <c r="Z29" s="62" t="s">
        <v>40</v>
      </c>
      <c r="AA29" s="62">
        <v>3</v>
      </c>
      <c r="AB29" s="70"/>
      <c r="AC29" s="66"/>
      <c r="AD29" s="66" t="s">
        <v>386</v>
      </c>
      <c r="AE29" s="66"/>
      <c r="AF29" s="66" t="s">
        <v>386</v>
      </c>
      <c r="AG29" s="66"/>
      <c r="AH29" s="66" t="s">
        <v>386</v>
      </c>
      <c r="AI29" s="66"/>
      <c r="AJ29" s="66" t="s">
        <v>386</v>
      </c>
      <c r="AK29" s="66"/>
      <c r="AL29" s="66" t="s">
        <v>386</v>
      </c>
      <c r="AM29" s="66"/>
      <c r="AN29" s="66" t="s">
        <v>386</v>
      </c>
      <c r="AO29" s="66"/>
      <c r="AP29" s="66" t="s">
        <v>386</v>
      </c>
      <c r="AQ29" s="66"/>
      <c r="AR29" s="62" t="s">
        <v>386</v>
      </c>
      <c r="AS29" s="62" t="s">
        <v>386</v>
      </c>
      <c r="AT29" s="70"/>
      <c r="AU29" s="62">
        <v>3</v>
      </c>
      <c r="AV29" s="62" t="s">
        <v>40</v>
      </c>
      <c r="AW29" s="70"/>
      <c r="AX29" s="62">
        <v>15</v>
      </c>
      <c r="AY29" s="369" t="s">
        <v>32</v>
      </c>
      <c r="AZ29" s="70"/>
      <c r="BA29" s="62">
        <v>2</v>
      </c>
      <c r="BB29" s="379" t="s">
        <v>105</v>
      </c>
      <c r="BC29" s="62">
        <v>100</v>
      </c>
      <c r="BD29" s="62" t="s">
        <v>37</v>
      </c>
      <c r="BE29" s="1">
        <v>4</v>
      </c>
      <c r="BF29" s="62">
        <v>1</v>
      </c>
      <c r="BG29" s="62" t="s">
        <v>97</v>
      </c>
      <c r="BH29" s="70"/>
      <c r="BI29" s="62">
        <v>1</v>
      </c>
      <c r="BJ29" s="379" t="s">
        <v>105</v>
      </c>
      <c r="BK29" s="1">
        <v>100</v>
      </c>
      <c r="BL29" s="62" t="s">
        <v>37</v>
      </c>
      <c r="BM29" s="1">
        <v>4</v>
      </c>
      <c r="BN29" s="62">
        <v>3</v>
      </c>
      <c r="BO29" s="62" t="s">
        <v>40</v>
      </c>
      <c r="BP29" s="70"/>
      <c r="BQ29" s="62">
        <v>3</v>
      </c>
      <c r="BR29" s="371" t="s">
        <v>54</v>
      </c>
      <c r="BS29" s="62" t="s">
        <v>55</v>
      </c>
      <c r="BT29" s="70"/>
    </row>
    <row r="30" spans="1:72" ht="22.5" customHeight="1" x14ac:dyDescent="0.35">
      <c r="A30" s="66">
        <v>7</v>
      </c>
      <c r="B30" s="62" t="s">
        <v>625</v>
      </c>
      <c r="C30" s="64" t="s">
        <v>95</v>
      </c>
      <c r="D30" s="66" t="s">
        <v>94</v>
      </c>
      <c r="E30" s="377" t="s">
        <v>619</v>
      </c>
      <c r="F30" s="66" t="s">
        <v>626</v>
      </c>
      <c r="G30" s="66" t="s">
        <v>28</v>
      </c>
      <c r="H30" s="66" t="s">
        <v>613</v>
      </c>
      <c r="I30" s="70"/>
      <c r="J30" s="66">
        <v>1</v>
      </c>
      <c r="K30" s="62" t="s">
        <v>627</v>
      </c>
      <c r="L30" s="66" t="s">
        <v>158</v>
      </c>
      <c r="M30" s="378" t="s">
        <v>628</v>
      </c>
      <c r="N30" s="66" t="s">
        <v>259</v>
      </c>
      <c r="O30" s="66" t="s">
        <v>629</v>
      </c>
      <c r="P30" s="66">
        <v>1</v>
      </c>
      <c r="Q30" s="62" t="s">
        <v>630</v>
      </c>
      <c r="R30" s="66" t="s">
        <v>210</v>
      </c>
      <c r="S30" s="66" t="s">
        <v>631</v>
      </c>
      <c r="T30" s="379" t="s">
        <v>105</v>
      </c>
      <c r="U30" s="70"/>
      <c r="V30" s="66" t="s">
        <v>29</v>
      </c>
      <c r="W30" s="62">
        <v>5</v>
      </c>
      <c r="X30" s="70"/>
      <c r="Y30" s="1">
        <v>13</v>
      </c>
      <c r="Z30" s="62" t="s">
        <v>31</v>
      </c>
      <c r="AA30" s="62">
        <v>5</v>
      </c>
      <c r="AB30" s="70"/>
      <c r="AC30" s="66"/>
      <c r="AD30" s="66" t="s">
        <v>386</v>
      </c>
      <c r="AE30" s="66"/>
      <c r="AF30" s="66" t="s">
        <v>386</v>
      </c>
      <c r="AG30" s="66"/>
      <c r="AH30" s="66" t="s">
        <v>386</v>
      </c>
      <c r="AI30" s="66"/>
      <c r="AJ30" s="66" t="s">
        <v>386</v>
      </c>
      <c r="AK30" s="66"/>
      <c r="AL30" s="66" t="s">
        <v>386</v>
      </c>
      <c r="AM30" s="66"/>
      <c r="AN30" s="66" t="s">
        <v>386</v>
      </c>
      <c r="AO30" s="66"/>
      <c r="AP30" s="66" t="s">
        <v>386</v>
      </c>
      <c r="AQ30" s="66"/>
      <c r="AR30" s="62" t="s">
        <v>386</v>
      </c>
      <c r="AS30" s="62" t="s">
        <v>386</v>
      </c>
      <c r="AT30" s="70"/>
      <c r="AU30" s="62">
        <v>5</v>
      </c>
      <c r="AV30" s="62" t="s">
        <v>31</v>
      </c>
      <c r="AW30" s="70"/>
      <c r="AX30" s="62">
        <v>25</v>
      </c>
      <c r="AY30" s="369" t="s">
        <v>32</v>
      </c>
      <c r="AZ30" s="70"/>
      <c r="BA30" s="62">
        <v>3</v>
      </c>
      <c r="BB30" s="379" t="s">
        <v>105</v>
      </c>
      <c r="BC30" s="62">
        <v>100</v>
      </c>
      <c r="BD30" s="62" t="s">
        <v>37</v>
      </c>
      <c r="BE30" s="1">
        <v>4</v>
      </c>
      <c r="BF30" s="62">
        <v>1</v>
      </c>
      <c r="BG30" s="62" t="s">
        <v>97</v>
      </c>
      <c r="BH30" s="70"/>
      <c r="BI30" s="62">
        <v>2</v>
      </c>
      <c r="BJ30" s="379" t="s">
        <v>105</v>
      </c>
      <c r="BK30" s="1">
        <v>70</v>
      </c>
      <c r="BL30" s="62" t="s">
        <v>58</v>
      </c>
      <c r="BM30" s="1">
        <v>1</v>
      </c>
      <c r="BN30" s="62">
        <v>4</v>
      </c>
      <c r="BO30" s="62" t="s">
        <v>37</v>
      </c>
      <c r="BP30" s="70"/>
      <c r="BQ30" s="62">
        <v>4</v>
      </c>
      <c r="BR30" s="371" t="s">
        <v>54</v>
      </c>
      <c r="BS30" s="62" t="s">
        <v>55</v>
      </c>
      <c r="BT30" s="70"/>
    </row>
    <row r="31" spans="1:72" ht="22.5" customHeight="1" x14ac:dyDescent="0.35">
      <c r="A31" s="66">
        <v>7</v>
      </c>
      <c r="B31" s="62" t="s">
        <v>625</v>
      </c>
      <c r="C31" s="64" t="s">
        <v>95</v>
      </c>
      <c r="D31" s="66" t="s">
        <v>94</v>
      </c>
      <c r="E31" s="377" t="s">
        <v>622</v>
      </c>
      <c r="F31" s="66" t="s">
        <v>632</v>
      </c>
      <c r="G31" s="66" t="s">
        <v>28</v>
      </c>
      <c r="H31" s="66" t="s">
        <v>620</v>
      </c>
      <c r="I31" s="70"/>
      <c r="J31" s="66">
        <v>2</v>
      </c>
      <c r="K31" s="62" t="s">
        <v>633</v>
      </c>
      <c r="L31" s="66" t="s">
        <v>158</v>
      </c>
      <c r="M31" s="378" t="s">
        <v>634</v>
      </c>
      <c r="N31" s="66" t="s">
        <v>259</v>
      </c>
      <c r="O31" s="66" t="s">
        <v>629</v>
      </c>
      <c r="P31" s="66">
        <v>2</v>
      </c>
      <c r="Q31" s="62" t="s">
        <v>635</v>
      </c>
      <c r="R31" s="66" t="s">
        <v>210</v>
      </c>
      <c r="S31" s="66" t="s">
        <v>636</v>
      </c>
      <c r="T31" s="379"/>
      <c r="U31" s="70"/>
      <c r="V31" s="66"/>
      <c r="X31" s="70"/>
      <c r="AB31" s="70"/>
      <c r="AC31" s="66"/>
      <c r="AD31" s="66"/>
      <c r="AE31" s="66"/>
      <c r="AF31" s="66"/>
      <c r="AG31" s="66"/>
      <c r="AH31" s="66"/>
      <c r="AI31" s="66"/>
      <c r="AJ31" s="66"/>
      <c r="AK31" s="66"/>
      <c r="AL31" s="66"/>
      <c r="AM31" s="66"/>
      <c r="AN31" s="66"/>
      <c r="AO31" s="66"/>
      <c r="AP31" s="66"/>
      <c r="AQ31" s="66"/>
      <c r="AT31" s="70"/>
      <c r="AW31" s="70"/>
      <c r="AZ31" s="70"/>
      <c r="BB31" s="379"/>
      <c r="BH31" s="70"/>
      <c r="BJ31" s="379"/>
      <c r="BP31" s="70"/>
      <c r="BQ31" s="62"/>
      <c r="BT31" s="70"/>
    </row>
    <row r="32" spans="1:72" ht="22.5" customHeight="1" x14ac:dyDescent="0.35">
      <c r="A32" s="66">
        <v>7</v>
      </c>
      <c r="B32" s="62" t="s">
        <v>625</v>
      </c>
      <c r="C32" s="64" t="s">
        <v>95</v>
      </c>
      <c r="D32" s="66" t="s">
        <v>94</v>
      </c>
      <c r="E32" s="377" t="s">
        <v>623</v>
      </c>
      <c r="F32" s="66" t="s">
        <v>637</v>
      </c>
      <c r="G32" s="66" t="s">
        <v>28</v>
      </c>
      <c r="H32" s="66" t="s">
        <v>615</v>
      </c>
      <c r="I32" s="70"/>
      <c r="J32" s="66"/>
      <c r="L32" s="66"/>
      <c r="M32" s="378"/>
      <c r="N32" s="66" t="s">
        <v>259</v>
      </c>
      <c r="O32" s="66" t="s">
        <v>629</v>
      </c>
      <c r="P32" s="66"/>
      <c r="R32" s="66"/>
      <c r="S32" s="66"/>
      <c r="T32" s="379"/>
      <c r="U32" s="70"/>
      <c r="V32" s="66"/>
      <c r="X32" s="70"/>
      <c r="AB32" s="70"/>
      <c r="AC32" s="66"/>
      <c r="AD32" s="66"/>
      <c r="AE32" s="66"/>
      <c r="AF32" s="66"/>
      <c r="AG32" s="66"/>
      <c r="AH32" s="66"/>
      <c r="AI32" s="66"/>
      <c r="AJ32" s="66"/>
      <c r="AK32" s="66"/>
      <c r="AL32" s="66"/>
      <c r="AM32" s="66"/>
      <c r="AN32" s="66"/>
      <c r="AO32" s="66"/>
      <c r="AP32" s="66"/>
      <c r="AQ32" s="66"/>
      <c r="AT32" s="70"/>
      <c r="AW32" s="70"/>
      <c r="AZ32" s="70"/>
      <c r="BB32" s="379"/>
      <c r="BH32" s="70"/>
      <c r="BJ32" s="379"/>
      <c r="BP32" s="70"/>
      <c r="BQ32" s="62"/>
      <c r="BT32" s="70"/>
    </row>
    <row r="33" spans="1:73" ht="22.5" customHeight="1" x14ac:dyDescent="0.35">
      <c r="A33" s="66">
        <v>8</v>
      </c>
      <c r="B33" s="62" t="s">
        <v>638</v>
      </c>
      <c r="C33" s="64" t="s">
        <v>95</v>
      </c>
      <c r="D33" s="66" t="s">
        <v>94</v>
      </c>
      <c r="E33" s="377" t="s">
        <v>619</v>
      </c>
      <c r="F33" s="66" t="s">
        <v>626</v>
      </c>
      <c r="G33" s="66" t="s">
        <v>28</v>
      </c>
      <c r="H33" s="66" t="s">
        <v>613</v>
      </c>
      <c r="I33" s="70"/>
      <c r="J33" s="66">
        <v>1</v>
      </c>
      <c r="K33" s="62" t="s">
        <v>639</v>
      </c>
      <c r="L33" s="66" t="s">
        <v>158</v>
      </c>
      <c r="M33" s="378" t="s">
        <v>640</v>
      </c>
      <c r="N33" s="66" t="s">
        <v>259</v>
      </c>
      <c r="O33" s="66" t="s">
        <v>641</v>
      </c>
      <c r="P33" s="66">
        <v>1</v>
      </c>
      <c r="Q33" s="62" t="s">
        <v>642</v>
      </c>
      <c r="R33" s="66" t="s">
        <v>210</v>
      </c>
      <c r="S33" s="66" t="s">
        <v>643</v>
      </c>
      <c r="T33" s="379" t="s">
        <v>387</v>
      </c>
      <c r="U33" s="70"/>
      <c r="V33" s="66" t="s">
        <v>29</v>
      </c>
      <c r="W33" s="62">
        <v>5</v>
      </c>
      <c r="X33" s="70"/>
      <c r="Y33" s="1">
        <v>6</v>
      </c>
      <c r="Z33" s="62" t="s">
        <v>37</v>
      </c>
      <c r="AA33" s="62">
        <v>4</v>
      </c>
      <c r="AB33" s="70"/>
      <c r="AC33" s="66"/>
      <c r="AD33" s="66" t="s">
        <v>386</v>
      </c>
      <c r="AE33" s="66"/>
      <c r="AF33" s="66" t="s">
        <v>386</v>
      </c>
      <c r="AG33" s="66"/>
      <c r="AH33" s="66" t="s">
        <v>386</v>
      </c>
      <c r="AI33" s="66"/>
      <c r="AJ33" s="66" t="s">
        <v>386</v>
      </c>
      <c r="AK33" s="66"/>
      <c r="AL33" s="66" t="s">
        <v>386</v>
      </c>
      <c r="AM33" s="66"/>
      <c r="AN33" s="66" t="s">
        <v>386</v>
      </c>
      <c r="AO33" s="66"/>
      <c r="AP33" s="66" t="s">
        <v>386</v>
      </c>
      <c r="AQ33" s="66"/>
      <c r="AR33" s="62" t="s">
        <v>386</v>
      </c>
      <c r="AS33" s="62" t="s">
        <v>386</v>
      </c>
      <c r="AT33" s="70"/>
      <c r="AU33" s="62">
        <v>4</v>
      </c>
      <c r="AV33" s="62" t="s">
        <v>37</v>
      </c>
      <c r="AW33" s="70"/>
      <c r="AX33" s="62">
        <v>20</v>
      </c>
      <c r="AY33" s="369" t="s">
        <v>32</v>
      </c>
      <c r="AZ33" s="70"/>
      <c r="BA33" s="62">
        <v>1</v>
      </c>
      <c r="BB33" s="379" t="s">
        <v>105</v>
      </c>
      <c r="BC33" s="62">
        <v>70</v>
      </c>
      <c r="BD33" s="62" t="s">
        <v>58</v>
      </c>
      <c r="BE33" s="1">
        <v>1</v>
      </c>
      <c r="BF33" s="62">
        <v>4</v>
      </c>
      <c r="BG33" s="62" t="s">
        <v>52</v>
      </c>
      <c r="BH33" s="70"/>
      <c r="BI33" s="62">
        <v>2</v>
      </c>
      <c r="BJ33" s="379" t="s">
        <v>105</v>
      </c>
      <c r="BK33" s="1">
        <v>100</v>
      </c>
      <c r="BL33" s="62" t="s">
        <v>37</v>
      </c>
      <c r="BM33" s="1">
        <v>4</v>
      </c>
      <c r="BN33" s="62">
        <v>3</v>
      </c>
      <c r="BO33" s="62" t="s">
        <v>40</v>
      </c>
      <c r="BP33" s="70"/>
      <c r="BQ33" s="62">
        <v>12</v>
      </c>
      <c r="BR33" s="369" t="s">
        <v>32</v>
      </c>
      <c r="BS33" s="62" t="s">
        <v>33</v>
      </c>
      <c r="BT33" s="70"/>
    </row>
    <row r="34" spans="1:73" ht="22.5" customHeight="1" x14ac:dyDescent="0.35">
      <c r="A34" s="66">
        <v>8</v>
      </c>
      <c r="B34" s="62" t="s">
        <v>638</v>
      </c>
      <c r="C34" s="64" t="s">
        <v>95</v>
      </c>
      <c r="D34" s="66" t="s">
        <v>94</v>
      </c>
      <c r="E34" s="377" t="s">
        <v>622</v>
      </c>
      <c r="F34" s="66" t="s">
        <v>632</v>
      </c>
      <c r="G34" s="66" t="s">
        <v>28</v>
      </c>
      <c r="H34" s="66" t="s">
        <v>620</v>
      </c>
      <c r="I34" s="70"/>
      <c r="J34" s="66">
        <v>2</v>
      </c>
      <c r="K34" s="62" t="s">
        <v>644</v>
      </c>
      <c r="L34" s="66" t="s">
        <v>158</v>
      </c>
      <c r="M34" s="378" t="s">
        <v>645</v>
      </c>
      <c r="N34" s="66" t="s">
        <v>259</v>
      </c>
      <c r="O34" s="66" t="s">
        <v>641</v>
      </c>
      <c r="P34" s="66">
        <v>2</v>
      </c>
      <c r="Q34" s="62" t="s">
        <v>646</v>
      </c>
      <c r="R34" s="66" t="s">
        <v>210</v>
      </c>
      <c r="S34" s="66" t="s">
        <v>647</v>
      </c>
      <c r="T34" s="379"/>
      <c r="U34" s="70"/>
      <c r="V34" s="66"/>
      <c r="X34" s="70"/>
      <c r="AB34" s="70"/>
      <c r="AC34" s="66"/>
      <c r="AD34" s="66"/>
      <c r="AE34" s="66"/>
      <c r="AF34" s="66"/>
      <c r="AG34" s="66"/>
      <c r="AH34" s="66"/>
      <c r="AI34" s="66"/>
      <c r="AJ34" s="66"/>
      <c r="AK34" s="66"/>
      <c r="AL34" s="66"/>
      <c r="AM34" s="66"/>
      <c r="AN34" s="66"/>
      <c r="AO34" s="66"/>
      <c r="AP34" s="66"/>
      <c r="AQ34" s="66"/>
      <c r="AT34" s="70"/>
      <c r="AW34" s="70"/>
      <c r="AZ34" s="70"/>
      <c r="BB34" s="379"/>
      <c r="BH34" s="70"/>
      <c r="BJ34" s="379"/>
      <c r="BP34" s="70"/>
      <c r="BQ34" s="62"/>
      <c r="BT34" s="70"/>
    </row>
    <row r="35" spans="1:73" ht="22.5" customHeight="1" x14ac:dyDescent="0.35">
      <c r="A35" s="66">
        <v>8</v>
      </c>
      <c r="B35" s="62" t="s">
        <v>638</v>
      </c>
      <c r="C35" s="64" t="s">
        <v>95</v>
      </c>
      <c r="D35" s="66" t="s">
        <v>94</v>
      </c>
      <c r="E35" s="377" t="s">
        <v>623</v>
      </c>
      <c r="F35" s="66" t="s">
        <v>637</v>
      </c>
      <c r="G35" s="66" t="s">
        <v>28</v>
      </c>
      <c r="H35" s="66" t="s">
        <v>615</v>
      </c>
      <c r="I35" s="70"/>
      <c r="J35" s="66"/>
      <c r="L35" s="66"/>
      <c r="M35" s="378"/>
      <c r="N35" s="66" t="s">
        <v>259</v>
      </c>
      <c r="O35" s="66" t="s">
        <v>641</v>
      </c>
      <c r="P35" s="66"/>
      <c r="R35" s="66"/>
      <c r="S35" s="66"/>
      <c r="T35" s="379"/>
      <c r="U35" s="70"/>
      <c r="V35" s="66"/>
      <c r="X35" s="70"/>
      <c r="AA35" s="62" t="s">
        <v>386</v>
      </c>
      <c r="AB35" s="70"/>
      <c r="AC35" s="66"/>
      <c r="AD35" s="66" t="s">
        <v>386</v>
      </c>
      <c r="AE35" s="66"/>
      <c r="AF35" s="66" t="s">
        <v>386</v>
      </c>
      <c r="AG35" s="66"/>
      <c r="AH35" s="66" t="s">
        <v>386</v>
      </c>
      <c r="AI35" s="66"/>
      <c r="AJ35" s="66" t="s">
        <v>386</v>
      </c>
      <c r="AK35" s="66"/>
      <c r="AL35" s="66" t="s">
        <v>386</v>
      </c>
      <c r="AM35" s="66"/>
      <c r="AN35" s="66" t="s">
        <v>386</v>
      </c>
      <c r="AO35" s="66"/>
      <c r="AP35" s="66" t="s">
        <v>386</v>
      </c>
      <c r="AQ35" s="66"/>
      <c r="AS35" s="62" t="s">
        <v>386</v>
      </c>
      <c r="AT35" s="70"/>
      <c r="AW35" s="70"/>
      <c r="AZ35" s="70"/>
      <c r="BB35" s="379"/>
      <c r="BH35" s="70"/>
      <c r="BJ35" s="379"/>
      <c r="BP35" s="70"/>
      <c r="BQ35" s="62"/>
      <c r="BT35" s="70"/>
    </row>
    <row r="36" spans="1:73" ht="22.5" customHeight="1" x14ac:dyDescent="0.35">
      <c r="A36" s="66">
        <v>1</v>
      </c>
      <c r="B36" s="62" t="s">
        <v>657</v>
      </c>
      <c r="C36" s="64" t="s">
        <v>249</v>
      </c>
      <c r="D36" s="66" t="s">
        <v>248</v>
      </c>
      <c r="E36" s="377" t="s">
        <v>658</v>
      </c>
      <c r="F36" s="66" t="s">
        <v>571</v>
      </c>
      <c r="G36" s="66" t="s">
        <v>87</v>
      </c>
      <c r="H36" s="66" t="s">
        <v>659</v>
      </c>
      <c r="I36" s="70"/>
      <c r="J36" s="66">
        <v>1</v>
      </c>
      <c r="K36" s="62" t="s">
        <v>660</v>
      </c>
      <c r="L36" s="66" t="s">
        <v>158</v>
      </c>
      <c r="M36" s="378" t="s">
        <v>661</v>
      </c>
      <c r="N36" s="66" t="s">
        <v>259</v>
      </c>
      <c r="O36" s="66" t="s">
        <v>662</v>
      </c>
      <c r="P36" s="66">
        <v>1</v>
      </c>
      <c r="Q36" s="62" t="s">
        <v>663</v>
      </c>
      <c r="R36" s="66" t="s">
        <v>210</v>
      </c>
      <c r="S36" s="66" t="s">
        <v>664</v>
      </c>
      <c r="T36" s="379" t="s">
        <v>105</v>
      </c>
      <c r="U36" s="70"/>
      <c r="V36" s="66" t="s">
        <v>73</v>
      </c>
      <c r="W36" s="62">
        <v>3</v>
      </c>
      <c r="X36" s="70"/>
      <c r="Y36" s="1">
        <v>3</v>
      </c>
      <c r="Z36" s="62" t="s">
        <v>40</v>
      </c>
      <c r="AA36" s="62">
        <v>3</v>
      </c>
      <c r="AB36" s="70"/>
      <c r="AC36" s="66"/>
      <c r="AD36" s="66" t="s">
        <v>386</v>
      </c>
      <c r="AE36" s="66"/>
      <c r="AF36" s="66" t="s">
        <v>386</v>
      </c>
      <c r="AG36" s="66"/>
      <c r="AH36" s="66" t="s">
        <v>386</v>
      </c>
      <c r="AI36" s="66"/>
      <c r="AJ36" s="66" t="s">
        <v>386</v>
      </c>
      <c r="AK36" s="66"/>
      <c r="AL36" s="66" t="s">
        <v>386</v>
      </c>
      <c r="AM36" s="66"/>
      <c r="AN36" s="66" t="s">
        <v>386</v>
      </c>
      <c r="AO36" s="66"/>
      <c r="AP36" s="66" t="s">
        <v>386</v>
      </c>
      <c r="AQ36" s="66"/>
      <c r="AR36" s="62" t="s">
        <v>386</v>
      </c>
      <c r="AS36" s="62" t="s">
        <v>386</v>
      </c>
      <c r="AT36" s="70"/>
      <c r="AU36" s="62">
        <v>3</v>
      </c>
      <c r="AV36" s="62" t="s">
        <v>40</v>
      </c>
      <c r="AW36" s="70"/>
      <c r="AX36" s="62">
        <v>9</v>
      </c>
      <c r="AY36" s="370" t="s">
        <v>54</v>
      </c>
      <c r="AZ36" s="70"/>
      <c r="BA36" s="62">
        <v>2</v>
      </c>
      <c r="BB36" s="379" t="s">
        <v>105</v>
      </c>
      <c r="BC36" s="62">
        <v>100</v>
      </c>
      <c r="BD36" s="62" t="s">
        <v>37</v>
      </c>
      <c r="BE36" s="1">
        <v>4</v>
      </c>
      <c r="BF36" s="62">
        <v>1</v>
      </c>
      <c r="BG36" s="62" t="s">
        <v>97</v>
      </c>
      <c r="BH36" s="70"/>
      <c r="BI36" s="62">
        <v>1</v>
      </c>
      <c r="BJ36" s="379" t="s">
        <v>105</v>
      </c>
      <c r="BK36" s="1">
        <v>100</v>
      </c>
      <c r="BL36" s="62" t="s">
        <v>37</v>
      </c>
      <c r="BM36" s="1">
        <v>4</v>
      </c>
      <c r="BN36" s="62">
        <v>3</v>
      </c>
      <c r="BO36" s="62" t="s">
        <v>40</v>
      </c>
      <c r="BP36" s="70"/>
      <c r="BQ36" s="62">
        <v>3</v>
      </c>
      <c r="BR36" s="371" t="s">
        <v>54</v>
      </c>
      <c r="BS36" s="62" t="s">
        <v>55</v>
      </c>
      <c r="BT36" s="70"/>
    </row>
    <row r="37" spans="1:73" ht="22.5" customHeight="1" x14ac:dyDescent="0.35">
      <c r="A37" s="66">
        <v>1</v>
      </c>
      <c r="B37" s="62" t="s">
        <v>657</v>
      </c>
      <c r="C37" s="64" t="s">
        <v>249</v>
      </c>
      <c r="D37" s="66" t="s">
        <v>248</v>
      </c>
      <c r="E37" s="377"/>
      <c r="F37" s="66"/>
      <c r="G37" s="66"/>
      <c r="H37" s="66"/>
      <c r="I37" s="70"/>
      <c r="J37" s="66">
        <v>2</v>
      </c>
      <c r="K37" s="62" t="s">
        <v>665</v>
      </c>
      <c r="L37" s="66" t="s">
        <v>158</v>
      </c>
      <c r="M37" s="378" t="s">
        <v>666</v>
      </c>
      <c r="N37" s="66" t="s">
        <v>259</v>
      </c>
      <c r="O37" s="66" t="s">
        <v>667</v>
      </c>
      <c r="P37" s="66"/>
      <c r="Q37" s="62" t="s">
        <v>668</v>
      </c>
      <c r="R37" s="66"/>
      <c r="S37" s="66"/>
      <c r="T37" s="379"/>
      <c r="U37" s="70"/>
      <c r="V37" s="66"/>
      <c r="X37" s="70"/>
      <c r="AB37" s="70"/>
      <c r="AC37" s="66"/>
      <c r="AD37" s="66"/>
      <c r="AE37" s="66"/>
      <c r="AF37" s="66"/>
      <c r="AG37" s="66"/>
      <c r="AH37" s="66"/>
      <c r="AI37" s="66"/>
      <c r="AJ37" s="66"/>
      <c r="AK37" s="66"/>
      <c r="AL37" s="66"/>
      <c r="AM37" s="66"/>
      <c r="AN37" s="66"/>
      <c r="AO37" s="66"/>
      <c r="AP37" s="66"/>
      <c r="AQ37" s="66"/>
      <c r="AT37" s="70"/>
      <c r="AW37" s="70"/>
      <c r="AZ37" s="70"/>
      <c r="BB37" s="379"/>
      <c r="BH37" s="70"/>
      <c r="BJ37" s="379"/>
      <c r="BP37" s="70"/>
      <c r="BQ37" s="62"/>
      <c r="BT37" s="70"/>
    </row>
    <row r="38" spans="1:73" ht="22.5" customHeight="1" x14ac:dyDescent="0.35">
      <c r="A38" s="66">
        <v>2</v>
      </c>
      <c r="B38" s="62" t="s">
        <v>669</v>
      </c>
      <c r="C38" s="64" t="s">
        <v>249</v>
      </c>
      <c r="D38" s="66" t="s">
        <v>248</v>
      </c>
      <c r="E38" s="377" t="s">
        <v>658</v>
      </c>
      <c r="F38" s="66" t="s">
        <v>571</v>
      </c>
      <c r="G38" s="66" t="s">
        <v>87</v>
      </c>
      <c r="H38" s="66" t="s">
        <v>659</v>
      </c>
      <c r="I38" s="70"/>
      <c r="J38" s="66">
        <v>1</v>
      </c>
      <c r="K38" s="62" t="s">
        <v>670</v>
      </c>
      <c r="L38" s="66" t="s">
        <v>158</v>
      </c>
      <c r="M38" s="378" t="s">
        <v>671</v>
      </c>
      <c r="N38" s="66" t="s">
        <v>259</v>
      </c>
      <c r="O38" s="66" t="s">
        <v>672</v>
      </c>
      <c r="P38" s="66">
        <v>1</v>
      </c>
      <c r="Q38" s="62" t="s">
        <v>673</v>
      </c>
      <c r="R38" s="66" t="s">
        <v>210</v>
      </c>
      <c r="S38" s="66" t="s">
        <v>664</v>
      </c>
      <c r="T38" s="379" t="s">
        <v>105</v>
      </c>
      <c r="U38" s="70"/>
      <c r="V38" s="66" t="s">
        <v>73</v>
      </c>
      <c r="W38" s="62">
        <v>3</v>
      </c>
      <c r="X38" s="70"/>
      <c r="Y38" s="1">
        <v>4</v>
      </c>
      <c r="Z38" s="62" t="s">
        <v>40</v>
      </c>
      <c r="AA38" s="62">
        <v>3</v>
      </c>
      <c r="AB38" s="70"/>
      <c r="AC38" s="66"/>
      <c r="AD38" s="66" t="s">
        <v>386</v>
      </c>
      <c r="AE38" s="66"/>
      <c r="AF38" s="66" t="s">
        <v>386</v>
      </c>
      <c r="AG38" s="66"/>
      <c r="AH38" s="66" t="s">
        <v>386</v>
      </c>
      <c r="AI38" s="66"/>
      <c r="AJ38" s="66" t="s">
        <v>386</v>
      </c>
      <c r="AK38" s="66"/>
      <c r="AL38" s="66" t="s">
        <v>386</v>
      </c>
      <c r="AM38" s="66"/>
      <c r="AN38" s="66" t="s">
        <v>386</v>
      </c>
      <c r="AO38" s="66"/>
      <c r="AP38" s="66" t="s">
        <v>386</v>
      </c>
      <c r="AQ38" s="66"/>
      <c r="AR38" s="62" t="s">
        <v>386</v>
      </c>
      <c r="AS38" s="62" t="s">
        <v>386</v>
      </c>
      <c r="AT38" s="70"/>
      <c r="AU38" s="62">
        <v>3</v>
      </c>
      <c r="AV38" s="62" t="s">
        <v>40</v>
      </c>
      <c r="AW38" s="70"/>
      <c r="AX38" s="62">
        <v>9</v>
      </c>
      <c r="AY38" s="370" t="s">
        <v>54</v>
      </c>
      <c r="AZ38" s="70"/>
      <c r="BA38" s="62">
        <v>0</v>
      </c>
      <c r="BB38" s="379" t="s">
        <v>105</v>
      </c>
      <c r="BC38" s="62">
        <v>0</v>
      </c>
      <c r="BD38" s="62" t="s">
        <v>79</v>
      </c>
      <c r="BE38" s="1">
        <v>0</v>
      </c>
      <c r="BF38" s="62">
        <v>3</v>
      </c>
      <c r="BG38" s="62" t="s">
        <v>73</v>
      </c>
      <c r="BH38" s="70"/>
      <c r="BI38" s="62">
        <v>1</v>
      </c>
      <c r="BJ38" s="379" t="s">
        <v>105</v>
      </c>
      <c r="BK38" s="1">
        <v>100</v>
      </c>
      <c r="BL38" s="62" t="s">
        <v>37</v>
      </c>
      <c r="BM38" s="1">
        <v>4</v>
      </c>
      <c r="BN38" s="62">
        <v>3</v>
      </c>
      <c r="BO38" s="62" t="s">
        <v>40</v>
      </c>
      <c r="BP38" s="70"/>
      <c r="BQ38" s="1">
        <v>9</v>
      </c>
      <c r="BR38" s="371" t="s">
        <v>54</v>
      </c>
      <c r="BS38" s="62" t="s">
        <v>55</v>
      </c>
      <c r="BT38" s="70"/>
    </row>
    <row r="39" spans="1:73" ht="22.5" customHeight="1" x14ac:dyDescent="0.35">
      <c r="A39" s="66">
        <v>1</v>
      </c>
      <c r="B39" s="62" t="s">
        <v>675</v>
      </c>
      <c r="C39" s="64" t="s">
        <v>169</v>
      </c>
      <c r="D39" s="66" t="s">
        <v>168</v>
      </c>
      <c r="E39" s="377" t="s">
        <v>676</v>
      </c>
      <c r="F39" s="66" t="s">
        <v>677</v>
      </c>
      <c r="G39" s="66" t="s">
        <v>28</v>
      </c>
      <c r="H39" s="66" t="s">
        <v>678</v>
      </c>
      <c r="I39" s="70"/>
      <c r="J39" s="66">
        <v>1</v>
      </c>
      <c r="K39" s="62" t="s">
        <v>679</v>
      </c>
      <c r="L39" s="66" t="s">
        <v>158</v>
      </c>
      <c r="M39" s="378" t="s">
        <v>680</v>
      </c>
      <c r="N39" s="66" t="s">
        <v>259</v>
      </c>
      <c r="O39" s="66" t="s">
        <v>681</v>
      </c>
      <c r="P39" s="66">
        <v>1</v>
      </c>
      <c r="Q39" s="62" t="s">
        <v>682</v>
      </c>
      <c r="R39" s="66" t="s">
        <v>210</v>
      </c>
      <c r="S39" s="66" t="s">
        <v>683</v>
      </c>
      <c r="T39" s="379" t="s">
        <v>105</v>
      </c>
      <c r="U39" s="70"/>
      <c r="V39" s="66" t="s">
        <v>29</v>
      </c>
      <c r="W39" s="62">
        <v>5</v>
      </c>
      <c r="X39" s="70"/>
      <c r="Y39" s="1">
        <v>15</v>
      </c>
      <c r="Z39" s="62" t="s">
        <v>31</v>
      </c>
      <c r="AA39" s="62">
        <v>5</v>
      </c>
      <c r="AB39" s="70"/>
      <c r="AC39" s="66"/>
      <c r="AD39" s="66" t="s">
        <v>386</v>
      </c>
      <c r="AE39" s="66"/>
      <c r="AF39" s="66" t="s">
        <v>386</v>
      </c>
      <c r="AG39" s="66"/>
      <c r="AH39" s="66" t="s">
        <v>386</v>
      </c>
      <c r="AI39" s="66"/>
      <c r="AJ39" s="66" t="s">
        <v>386</v>
      </c>
      <c r="AK39" s="66"/>
      <c r="AL39" s="66" t="s">
        <v>386</v>
      </c>
      <c r="AM39" s="66"/>
      <c r="AN39" s="66" t="s">
        <v>386</v>
      </c>
      <c r="AO39" s="66"/>
      <c r="AP39" s="66" t="s">
        <v>386</v>
      </c>
      <c r="AQ39" s="66"/>
      <c r="AR39" s="62" t="s">
        <v>386</v>
      </c>
      <c r="AS39" s="62" t="s">
        <v>386</v>
      </c>
      <c r="AT39" s="70"/>
      <c r="AU39" s="62">
        <v>5</v>
      </c>
      <c r="AV39" s="62" t="s">
        <v>31</v>
      </c>
      <c r="AW39" s="70"/>
      <c r="AX39" s="62">
        <v>25</v>
      </c>
      <c r="AY39" s="369" t="s">
        <v>32</v>
      </c>
      <c r="AZ39" s="70"/>
      <c r="BA39" s="62">
        <v>5</v>
      </c>
      <c r="BB39" s="379" t="s">
        <v>105</v>
      </c>
      <c r="BC39" s="62">
        <v>50</v>
      </c>
      <c r="BD39" s="62" t="s">
        <v>58</v>
      </c>
      <c r="BE39" s="1">
        <v>1</v>
      </c>
      <c r="BF39" s="62">
        <v>4</v>
      </c>
      <c r="BG39" s="62" t="s">
        <v>52</v>
      </c>
      <c r="BH39" s="70"/>
      <c r="BI39" s="62">
        <v>2</v>
      </c>
      <c r="BJ39" s="379" t="s">
        <v>387</v>
      </c>
      <c r="BK39" s="1">
        <v>70</v>
      </c>
      <c r="BL39" s="62" t="s">
        <v>58</v>
      </c>
      <c r="BM39" s="1">
        <v>0</v>
      </c>
      <c r="BN39" s="62">
        <v>5</v>
      </c>
      <c r="BO39" s="62" t="s">
        <v>31</v>
      </c>
      <c r="BP39" s="70"/>
      <c r="BQ39" s="62">
        <v>20</v>
      </c>
      <c r="BR39" s="369" t="s">
        <v>32</v>
      </c>
      <c r="BS39" s="62" t="s">
        <v>33</v>
      </c>
      <c r="BT39" s="70"/>
    </row>
    <row r="40" spans="1:73" ht="22.5" customHeight="1" x14ac:dyDescent="0.35">
      <c r="A40" s="66">
        <v>1</v>
      </c>
      <c r="B40" s="62" t="s">
        <v>675</v>
      </c>
      <c r="C40" s="64" t="s">
        <v>169</v>
      </c>
      <c r="D40" s="66" t="s">
        <v>168</v>
      </c>
      <c r="E40" s="377"/>
      <c r="F40" s="66"/>
      <c r="G40" s="66"/>
      <c r="H40" s="66"/>
      <c r="I40" s="70"/>
      <c r="J40" s="66">
        <v>2</v>
      </c>
      <c r="K40" s="62" t="s">
        <v>684</v>
      </c>
      <c r="L40" s="66" t="s">
        <v>158</v>
      </c>
      <c r="M40" s="378" t="s">
        <v>685</v>
      </c>
      <c r="N40" s="66" t="s">
        <v>259</v>
      </c>
      <c r="O40" s="66" t="s">
        <v>681</v>
      </c>
      <c r="P40" s="66">
        <v>2</v>
      </c>
      <c r="Q40" s="62" t="s">
        <v>686</v>
      </c>
      <c r="R40" s="66" t="s">
        <v>210</v>
      </c>
      <c r="S40" s="66" t="s">
        <v>687</v>
      </c>
      <c r="T40" s="379" t="s">
        <v>105</v>
      </c>
      <c r="U40" s="70"/>
      <c r="V40" s="66"/>
      <c r="W40" s="62" t="s">
        <v>386</v>
      </c>
      <c r="X40" s="70"/>
      <c r="Y40" s="1">
        <v>15</v>
      </c>
      <c r="Z40" s="62" t="s">
        <v>31</v>
      </c>
      <c r="AA40" s="62">
        <v>5</v>
      </c>
      <c r="AB40" s="70"/>
      <c r="AC40" s="66"/>
      <c r="AD40" s="66" t="s">
        <v>386</v>
      </c>
      <c r="AE40" s="66"/>
      <c r="AF40" s="66" t="s">
        <v>386</v>
      </c>
      <c r="AG40" s="66"/>
      <c r="AH40" s="66" t="s">
        <v>386</v>
      </c>
      <c r="AI40" s="66"/>
      <c r="AJ40" s="66" t="s">
        <v>386</v>
      </c>
      <c r="AK40" s="66"/>
      <c r="AL40" s="66" t="s">
        <v>386</v>
      </c>
      <c r="AM40" s="66"/>
      <c r="AN40" s="66" t="s">
        <v>386</v>
      </c>
      <c r="AO40" s="66"/>
      <c r="AP40" s="66" t="s">
        <v>386</v>
      </c>
      <c r="AQ40" s="66"/>
      <c r="AR40" s="62" t="s">
        <v>386</v>
      </c>
      <c r="AS40" s="62" t="s">
        <v>386</v>
      </c>
      <c r="AT40" s="70"/>
      <c r="AU40" s="62">
        <v>5</v>
      </c>
      <c r="AV40" s="62" t="s">
        <v>31</v>
      </c>
      <c r="AW40" s="70"/>
      <c r="AX40" s="62" t="s">
        <v>386</v>
      </c>
      <c r="AY40" s="62" t="s">
        <v>386</v>
      </c>
      <c r="AZ40" s="70"/>
      <c r="BA40" s="62">
        <v>5</v>
      </c>
      <c r="BB40" s="379"/>
      <c r="BC40" s="62">
        <v>50</v>
      </c>
      <c r="BD40" s="62" t="s">
        <v>58</v>
      </c>
      <c r="BE40" s="1" t="s">
        <v>386</v>
      </c>
      <c r="BF40" s="62" t="s">
        <v>386</v>
      </c>
      <c r="BG40" s="62" t="s">
        <v>386</v>
      </c>
      <c r="BH40" s="70"/>
      <c r="BI40" s="62">
        <v>2</v>
      </c>
      <c r="BJ40" s="379"/>
      <c r="BK40" s="1">
        <v>70</v>
      </c>
      <c r="BL40" s="62" t="s">
        <v>58</v>
      </c>
      <c r="BM40" s="1" t="s">
        <v>386</v>
      </c>
      <c r="BN40" s="62" t="s">
        <v>386</v>
      </c>
      <c r="BO40" s="62" t="s">
        <v>386</v>
      </c>
      <c r="BP40" s="70"/>
      <c r="BQ40" s="62" t="s">
        <v>386</v>
      </c>
      <c r="BR40" s="62" t="s">
        <v>386</v>
      </c>
      <c r="BS40" s="62" t="s">
        <v>386</v>
      </c>
      <c r="BT40" s="70"/>
    </row>
    <row r="41" spans="1:73" ht="22.5" customHeight="1" x14ac:dyDescent="0.35">
      <c r="A41" s="66">
        <v>1</v>
      </c>
      <c r="B41" s="62" t="s">
        <v>675</v>
      </c>
      <c r="C41" s="64" t="s">
        <v>169</v>
      </c>
      <c r="D41" s="66" t="s">
        <v>168</v>
      </c>
      <c r="E41" s="377"/>
      <c r="F41" s="66"/>
      <c r="G41" s="66"/>
      <c r="H41" s="66"/>
      <c r="I41" s="70"/>
      <c r="J41" s="66">
        <v>3</v>
      </c>
      <c r="K41" s="62" t="s">
        <v>688</v>
      </c>
      <c r="L41" s="66" t="s">
        <v>150</v>
      </c>
      <c r="M41" s="378" t="s">
        <v>689</v>
      </c>
      <c r="N41" s="66" t="s">
        <v>259</v>
      </c>
      <c r="O41" s="66" t="s">
        <v>681</v>
      </c>
      <c r="P41" s="66">
        <v>3</v>
      </c>
      <c r="Q41" s="62" t="s">
        <v>690</v>
      </c>
      <c r="R41" s="66" t="s">
        <v>210</v>
      </c>
      <c r="S41" s="66" t="s">
        <v>691</v>
      </c>
      <c r="T41" s="379" t="s">
        <v>105</v>
      </c>
      <c r="U41" s="70"/>
      <c r="V41" s="66"/>
      <c r="W41" s="62" t="s">
        <v>386</v>
      </c>
      <c r="X41" s="70"/>
      <c r="Y41" s="1">
        <v>15</v>
      </c>
      <c r="Z41" s="62" t="s">
        <v>31</v>
      </c>
      <c r="AA41" s="62">
        <v>5</v>
      </c>
      <c r="AB41" s="70"/>
      <c r="AC41" s="66"/>
      <c r="AD41" s="66" t="s">
        <v>386</v>
      </c>
      <c r="AE41" s="66"/>
      <c r="AF41" s="66" t="s">
        <v>386</v>
      </c>
      <c r="AG41" s="66"/>
      <c r="AH41" s="66" t="s">
        <v>386</v>
      </c>
      <c r="AI41" s="66"/>
      <c r="AJ41" s="66" t="s">
        <v>386</v>
      </c>
      <c r="AK41" s="66"/>
      <c r="AL41" s="66" t="s">
        <v>386</v>
      </c>
      <c r="AM41" s="66"/>
      <c r="AN41" s="66" t="s">
        <v>386</v>
      </c>
      <c r="AO41" s="66"/>
      <c r="AP41" s="66" t="s">
        <v>386</v>
      </c>
      <c r="AQ41" s="66"/>
      <c r="AR41" s="62" t="s">
        <v>386</v>
      </c>
      <c r="AS41" s="62" t="s">
        <v>386</v>
      </c>
      <c r="AT41" s="70"/>
      <c r="AU41" s="62">
        <v>5</v>
      </c>
      <c r="AV41" s="62" t="s">
        <v>31</v>
      </c>
      <c r="AW41" s="70"/>
      <c r="AX41" s="62" t="s">
        <v>386</v>
      </c>
      <c r="AY41" s="62" t="s">
        <v>386</v>
      </c>
      <c r="AZ41" s="70"/>
      <c r="BA41" s="62">
        <v>5</v>
      </c>
      <c r="BB41" s="379"/>
      <c r="BC41" s="62">
        <v>50</v>
      </c>
      <c r="BD41" s="62" t="s">
        <v>58</v>
      </c>
      <c r="BE41" s="1" t="s">
        <v>386</v>
      </c>
      <c r="BF41" s="62" t="s">
        <v>386</v>
      </c>
      <c r="BG41" s="62" t="s">
        <v>386</v>
      </c>
      <c r="BH41" s="70"/>
      <c r="BI41" s="62">
        <v>2</v>
      </c>
      <c r="BJ41" s="379"/>
      <c r="BK41" s="1">
        <v>70</v>
      </c>
      <c r="BL41" s="62" t="s">
        <v>58</v>
      </c>
      <c r="BM41" s="1" t="s">
        <v>386</v>
      </c>
      <c r="BN41" s="62" t="s">
        <v>386</v>
      </c>
      <c r="BO41" s="62" t="s">
        <v>386</v>
      </c>
      <c r="BP41" s="70"/>
      <c r="BQ41" s="62" t="s">
        <v>386</v>
      </c>
      <c r="BR41" s="62" t="s">
        <v>386</v>
      </c>
      <c r="BS41" s="62" t="s">
        <v>386</v>
      </c>
      <c r="BT41" s="70"/>
    </row>
    <row r="42" spans="1:73" ht="22.5" customHeight="1" x14ac:dyDescent="0.35">
      <c r="A42" s="66">
        <v>1</v>
      </c>
      <c r="B42" s="62" t="s">
        <v>675</v>
      </c>
      <c r="C42" s="64" t="s">
        <v>169</v>
      </c>
      <c r="D42" s="66" t="s">
        <v>168</v>
      </c>
      <c r="E42" s="377"/>
      <c r="F42" s="66"/>
      <c r="G42" s="66"/>
      <c r="H42" s="66"/>
      <c r="I42" s="70"/>
      <c r="J42" s="66">
        <v>4</v>
      </c>
      <c r="K42" s="62" t="s">
        <v>692</v>
      </c>
      <c r="L42" s="66" t="s">
        <v>150</v>
      </c>
      <c r="M42" s="378" t="s">
        <v>693</v>
      </c>
      <c r="N42" s="66" t="s">
        <v>259</v>
      </c>
      <c r="O42" s="66" t="s">
        <v>681</v>
      </c>
      <c r="P42" s="66">
        <v>4</v>
      </c>
      <c r="Q42" s="62" t="s">
        <v>694</v>
      </c>
      <c r="R42" s="66"/>
      <c r="S42" s="66"/>
      <c r="T42" s="379"/>
      <c r="U42" s="70"/>
      <c r="V42" s="66"/>
      <c r="W42" s="62" t="s">
        <v>386</v>
      </c>
      <c r="X42" s="70"/>
      <c r="Y42" s="1">
        <v>15</v>
      </c>
      <c r="Z42" s="62" t="s">
        <v>31</v>
      </c>
      <c r="AA42" s="62">
        <v>5</v>
      </c>
      <c r="AB42" s="70"/>
      <c r="AC42" s="66"/>
      <c r="AD42" s="66" t="s">
        <v>386</v>
      </c>
      <c r="AE42" s="66"/>
      <c r="AF42" s="66" t="s">
        <v>386</v>
      </c>
      <c r="AG42" s="66"/>
      <c r="AH42" s="66" t="s">
        <v>386</v>
      </c>
      <c r="AI42" s="66"/>
      <c r="AJ42" s="66" t="s">
        <v>386</v>
      </c>
      <c r="AK42" s="66"/>
      <c r="AL42" s="66" t="s">
        <v>386</v>
      </c>
      <c r="AM42" s="66"/>
      <c r="AN42" s="66" t="s">
        <v>386</v>
      </c>
      <c r="AO42" s="66"/>
      <c r="AP42" s="66" t="s">
        <v>386</v>
      </c>
      <c r="AQ42" s="66"/>
      <c r="AR42" s="62" t="s">
        <v>386</v>
      </c>
      <c r="AS42" s="62" t="s">
        <v>386</v>
      </c>
      <c r="AT42" s="70"/>
      <c r="AU42" s="62">
        <v>5</v>
      </c>
      <c r="AV42" s="62" t="s">
        <v>31</v>
      </c>
      <c r="AW42" s="70"/>
      <c r="AX42" s="62" t="s">
        <v>386</v>
      </c>
      <c r="AY42" s="62" t="s">
        <v>386</v>
      </c>
      <c r="AZ42" s="70"/>
      <c r="BA42" s="62">
        <v>5</v>
      </c>
      <c r="BB42" s="379"/>
      <c r="BC42" s="62">
        <v>50</v>
      </c>
      <c r="BD42" s="62" t="s">
        <v>58</v>
      </c>
      <c r="BE42" s="1" t="s">
        <v>386</v>
      </c>
      <c r="BF42" s="62" t="s">
        <v>386</v>
      </c>
      <c r="BG42" s="62" t="s">
        <v>386</v>
      </c>
      <c r="BH42" s="70"/>
      <c r="BI42" s="62">
        <v>2</v>
      </c>
      <c r="BJ42" s="379"/>
      <c r="BK42" s="1">
        <v>70</v>
      </c>
      <c r="BL42" s="62" t="s">
        <v>58</v>
      </c>
      <c r="BM42" s="1" t="s">
        <v>386</v>
      </c>
      <c r="BN42" s="62" t="s">
        <v>386</v>
      </c>
      <c r="BO42" s="62" t="s">
        <v>386</v>
      </c>
      <c r="BP42" s="70"/>
      <c r="BQ42" s="62" t="s">
        <v>386</v>
      </c>
      <c r="BR42" s="62" t="s">
        <v>386</v>
      </c>
      <c r="BS42" s="62" t="s">
        <v>386</v>
      </c>
      <c r="BT42" s="70"/>
    </row>
    <row r="43" spans="1:73" ht="22.5" customHeight="1" x14ac:dyDescent="0.35">
      <c r="A43" s="66">
        <v>1</v>
      </c>
      <c r="B43" s="62" t="s">
        <v>675</v>
      </c>
      <c r="C43" s="64" t="s">
        <v>169</v>
      </c>
      <c r="D43" s="66" t="s">
        <v>168</v>
      </c>
      <c r="E43" s="377"/>
      <c r="F43" s="66"/>
      <c r="G43" s="66"/>
      <c r="H43" s="66"/>
      <c r="I43" s="70"/>
      <c r="J43" s="66">
        <v>5</v>
      </c>
      <c r="K43" s="62" t="s">
        <v>695</v>
      </c>
      <c r="L43" s="66" t="s">
        <v>150</v>
      </c>
      <c r="M43" s="378" t="s">
        <v>696</v>
      </c>
      <c r="N43" s="66" t="s">
        <v>259</v>
      </c>
      <c r="O43" s="66" t="s">
        <v>681</v>
      </c>
      <c r="P43" s="66">
        <v>5</v>
      </c>
      <c r="Q43" s="62" t="s">
        <v>697</v>
      </c>
      <c r="R43" s="66"/>
      <c r="S43" s="66"/>
      <c r="T43" s="379"/>
      <c r="U43" s="70"/>
      <c r="V43" s="66"/>
      <c r="W43" s="62" t="s">
        <v>386</v>
      </c>
      <c r="X43" s="70"/>
      <c r="Y43" s="1">
        <v>15</v>
      </c>
      <c r="Z43" s="62" t="s">
        <v>31</v>
      </c>
      <c r="AA43" s="62">
        <v>5</v>
      </c>
      <c r="AB43" s="70"/>
      <c r="AC43" s="66"/>
      <c r="AD43" s="66" t="s">
        <v>386</v>
      </c>
      <c r="AE43" s="66"/>
      <c r="AF43" s="66" t="s">
        <v>386</v>
      </c>
      <c r="AG43" s="66"/>
      <c r="AH43" s="66" t="s">
        <v>386</v>
      </c>
      <c r="AI43" s="66"/>
      <c r="AJ43" s="66" t="s">
        <v>386</v>
      </c>
      <c r="AK43" s="66"/>
      <c r="AL43" s="66" t="s">
        <v>386</v>
      </c>
      <c r="AM43" s="66"/>
      <c r="AN43" s="66" t="s">
        <v>386</v>
      </c>
      <c r="AO43" s="66"/>
      <c r="AP43" s="66" t="s">
        <v>386</v>
      </c>
      <c r="AQ43" s="66"/>
      <c r="AR43" s="62" t="s">
        <v>386</v>
      </c>
      <c r="AS43" s="62" t="s">
        <v>386</v>
      </c>
      <c r="AT43" s="70"/>
      <c r="AU43" s="62">
        <v>5</v>
      </c>
      <c r="AV43" s="62" t="s">
        <v>31</v>
      </c>
      <c r="AW43" s="70"/>
      <c r="AX43" s="62" t="s">
        <v>386</v>
      </c>
      <c r="AY43" s="62" t="s">
        <v>386</v>
      </c>
      <c r="AZ43" s="70"/>
      <c r="BA43" s="62">
        <v>5</v>
      </c>
      <c r="BB43" s="379"/>
      <c r="BC43" s="62">
        <v>50</v>
      </c>
      <c r="BD43" s="62" t="s">
        <v>58</v>
      </c>
      <c r="BE43" s="1" t="s">
        <v>386</v>
      </c>
      <c r="BF43" s="62" t="s">
        <v>386</v>
      </c>
      <c r="BG43" s="62" t="s">
        <v>386</v>
      </c>
      <c r="BH43" s="70"/>
      <c r="BI43" s="62">
        <v>2</v>
      </c>
      <c r="BJ43" s="379"/>
      <c r="BK43" s="1">
        <v>70</v>
      </c>
      <c r="BL43" s="62" t="s">
        <v>58</v>
      </c>
      <c r="BM43" s="1" t="s">
        <v>386</v>
      </c>
      <c r="BN43" s="62" t="s">
        <v>386</v>
      </c>
      <c r="BO43" s="62" t="s">
        <v>386</v>
      </c>
      <c r="BP43" s="70"/>
      <c r="BQ43" s="62" t="s">
        <v>386</v>
      </c>
      <c r="BR43" s="62" t="s">
        <v>386</v>
      </c>
      <c r="BS43" s="62" t="s">
        <v>386</v>
      </c>
      <c r="BT43" s="70"/>
    </row>
    <row r="44" spans="1:73" ht="22.5" customHeight="1" x14ac:dyDescent="0.35">
      <c r="A44" s="66">
        <v>6</v>
      </c>
      <c r="B44" s="62" t="s">
        <v>713</v>
      </c>
      <c r="C44" s="64" t="s">
        <v>108</v>
      </c>
      <c r="D44" s="66" t="s">
        <v>107</v>
      </c>
      <c r="E44" s="377" t="s">
        <v>714</v>
      </c>
      <c r="F44" s="66" t="s">
        <v>715</v>
      </c>
      <c r="G44" s="66" t="s">
        <v>72</v>
      </c>
      <c r="H44" s="66" t="s">
        <v>716</v>
      </c>
      <c r="I44" s="70"/>
      <c r="J44" s="66">
        <v>1</v>
      </c>
      <c r="K44" s="62" t="s">
        <v>717</v>
      </c>
      <c r="L44" s="66" t="s">
        <v>158</v>
      </c>
      <c r="M44" s="378" t="s">
        <v>718</v>
      </c>
      <c r="N44" s="66" t="s">
        <v>259</v>
      </c>
      <c r="O44" s="66" t="s">
        <v>719</v>
      </c>
      <c r="P44" s="66">
        <v>1</v>
      </c>
      <c r="Q44" s="62" t="s">
        <v>720</v>
      </c>
      <c r="R44" s="66" t="s">
        <v>210</v>
      </c>
      <c r="S44" s="66" t="s">
        <v>721</v>
      </c>
      <c r="T44" s="379" t="s">
        <v>105</v>
      </c>
      <c r="U44" s="70"/>
      <c r="V44" s="66" t="s">
        <v>52</v>
      </c>
      <c r="W44" s="62">
        <v>4</v>
      </c>
      <c r="X44" s="70"/>
      <c r="Y44" s="1">
        <v>9</v>
      </c>
      <c r="Z44" s="62" t="s">
        <v>37</v>
      </c>
      <c r="AA44" s="62">
        <v>4</v>
      </c>
      <c r="AB44" s="70"/>
      <c r="AC44" s="66"/>
      <c r="AD44" s="66" t="s">
        <v>386</v>
      </c>
      <c r="AE44" s="66"/>
      <c r="AF44" s="66" t="s">
        <v>386</v>
      </c>
      <c r="AG44" s="66"/>
      <c r="AH44" s="66" t="s">
        <v>386</v>
      </c>
      <c r="AI44" s="66"/>
      <c r="AJ44" s="66" t="s">
        <v>386</v>
      </c>
      <c r="AK44" s="66"/>
      <c r="AL44" s="66" t="s">
        <v>386</v>
      </c>
      <c r="AM44" s="66"/>
      <c r="AN44" s="66" t="s">
        <v>386</v>
      </c>
      <c r="AO44" s="66"/>
      <c r="AP44" s="66" t="s">
        <v>386</v>
      </c>
      <c r="AQ44" s="66"/>
      <c r="AR44" s="62" t="s">
        <v>386</v>
      </c>
      <c r="AS44" s="62" t="s">
        <v>386</v>
      </c>
      <c r="AT44" s="70"/>
      <c r="AU44" s="62">
        <v>4</v>
      </c>
      <c r="AV44" s="62" t="s">
        <v>37</v>
      </c>
      <c r="AW44" s="70"/>
      <c r="AX44" s="62">
        <v>16</v>
      </c>
      <c r="AY44" s="369" t="s">
        <v>32</v>
      </c>
      <c r="AZ44" s="70"/>
      <c r="BA44" s="62">
        <v>4</v>
      </c>
      <c r="BB44" s="379" t="s">
        <v>387</v>
      </c>
      <c r="BC44" s="62">
        <v>100</v>
      </c>
      <c r="BD44" s="62" t="s">
        <v>37</v>
      </c>
      <c r="BE44" s="1">
        <v>0</v>
      </c>
      <c r="BF44" s="62">
        <v>4</v>
      </c>
      <c r="BG44" s="62" t="s">
        <v>52</v>
      </c>
      <c r="BH44" s="70"/>
      <c r="BI44" s="62">
        <v>0</v>
      </c>
      <c r="BJ44" s="379" t="s">
        <v>387</v>
      </c>
      <c r="BK44" s="1">
        <v>0</v>
      </c>
      <c r="BL44" s="62" t="s">
        <v>79</v>
      </c>
      <c r="BM44" s="1">
        <v>0</v>
      </c>
      <c r="BN44" s="62">
        <v>4</v>
      </c>
      <c r="BO44" s="62" t="s">
        <v>37</v>
      </c>
      <c r="BP44" s="70"/>
      <c r="BQ44" s="62">
        <v>16</v>
      </c>
      <c r="BR44" s="369" t="s">
        <v>32</v>
      </c>
      <c r="BS44" s="62" t="s">
        <v>33</v>
      </c>
      <c r="BT44" s="70"/>
      <c r="BU44" s="381" t="s">
        <v>2787</v>
      </c>
    </row>
    <row r="45" spans="1:73" ht="22.5" customHeight="1" x14ac:dyDescent="0.35">
      <c r="A45" s="66">
        <v>6</v>
      </c>
      <c r="B45" s="62" t="s">
        <v>713</v>
      </c>
      <c r="C45" s="64" t="s">
        <v>108</v>
      </c>
      <c r="D45" s="66" t="s">
        <v>107</v>
      </c>
      <c r="E45" s="377" t="s">
        <v>722</v>
      </c>
      <c r="F45" s="66" t="s">
        <v>723</v>
      </c>
      <c r="G45" s="66" t="s">
        <v>72</v>
      </c>
      <c r="H45" s="66" t="s">
        <v>724</v>
      </c>
      <c r="I45" s="70"/>
      <c r="J45" s="66">
        <v>2</v>
      </c>
      <c r="K45" s="62" t="s">
        <v>725</v>
      </c>
      <c r="L45" s="66" t="s">
        <v>158</v>
      </c>
      <c r="M45" s="378" t="s">
        <v>726</v>
      </c>
      <c r="N45" s="66" t="s">
        <v>259</v>
      </c>
      <c r="O45" s="66" t="s">
        <v>719</v>
      </c>
      <c r="P45" s="66">
        <v>2</v>
      </c>
      <c r="Q45" s="62" t="s">
        <v>727</v>
      </c>
      <c r="R45" s="66" t="s">
        <v>210</v>
      </c>
      <c r="S45" s="66" t="s">
        <v>728</v>
      </c>
      <c r="T45" s="379"/>
      <c r="U45" s="70"/>
      <c r="V45" s="66"/>
      <c r="W45" s="62" t="s">
        <v>386</v>
      </c>
      <c r="X45" s="70"/>
      <c r="Y45" s="1">
        <v>9</v>
      </c>
      <c r="Z45" s="62" t="s">
        <v>37</v>
      </c>
      <c r="AA45" s="62">
        <v>4</v>
      </c>
      <c r="AB45" s="70"/>
      <c r="AC45" s="66"/>
      <c r="AD45" s="66" t="s">
        <v>386</v>
      </c>
      <c r="AE45" s="66"/>
      <c r="AF45" s="66" t="s">
        <v>386</v>
      </c>
      <c r="AG45" s="66"/>
      <c r="AH45" s="66" t="s">
        <v>386</v>
      </c>
      <c r="AI45" s="66"/>
      <c r="AJ45" s="66" t="s">
        <v>386</v>
      </c>
      <c r="AK45" s="66"/>
      <c r="AL45" s="66" t="s">
        <v>386</v>
      </c>
      <c r="AM45" s="66"/>
      <c r="AN45" s="66" t="s">
        <v>386</v>
      </c>
      <c r="AO45" s="66"/>
      <c r="AP45" s="66" t="s">
        <v>386</v>
      </c>
      <c r="AQ45" s="66"/>
      <c r="AR45" s="62" t="s">
        <v>386</v>
      </c>
      <c r="AS45" s="62" t="s">
        <v>386</v>
      </c>
      <c r="AT45" s="70"/>
      <c r="AU45" s="62">
        <v>4</v>
      </c>
      <c r="AV45" s="62" t="s">
        <v>37</v>
      </c>
      <c r="AW45" s="70"/>
      <c r="AX45" s="62" t="s">
        <v>386</v>
      </c>
      <c r="AY45" s="62" t="s">
        <v>386</v>
      </c>
      <c r="AZ45" s="70"/>
      <c r="BA45" s="62">
        <v>4</v>
      </c>
      <c r="BB45" s="379"/>
      <c r="BC45" s="62">
        <v>100</v>
      </c>
      <c r="BD45" s="62" t="s">
        <v>37</v>
      </c>
      <c r="BE45" s="1" t="s">
        <v>386</v>
      </c>
      <c r="BF45" s="62" t="s">
        <v>386</v>
      </c>
      <c r="BG45" s="62" t="s">
        <v>386</v>
      </c>
      <c r="BH45" s="70"/>
      <c r="BI45" s="62">
        <v>0</v>
      </c>
      <c r="BJ45" s="379"/>
      <c r="BK45" s="1">
        <v>0</v>
      </c>
      <c r="BL45" s="62" t="s">
        <v>79</v>
      </c>
      <c r="BM45" s="1" t="s">
        <v>386</v>
      </c>
      <c r="BN45" s="62" t="s">
        <v>386</v>
      </c>
      <c r="BO45" s="62" t="s">
        <v>386</v>
      </c>
      <c r="BP45" s="70"/>
      <c r="BQ45" s="62" t="s">
        <v>386</v>
      </c>
      <c r="BR45" s="62" t="s">
        <v>386</v>
      </c>
      <c r="BS45" s="62" t="s">
        <v>386</v>
      </c>
      <c r="BT45" s="70"/>
    </row>
    <row r="46" spans="1:73" ht="22.5" customHeight="1" x14ac:dyDescent="0.35">
      <c r="A46" s="66">
        <v>6</v>
      </c>
      <c r="B46" s="62" t="s">
        <v>713</v>
      </c>
      <c r="C46" s="64" t="s">
        <v>108</v>
      </c>
      <c r="D46" s="66" t="s">
        <v>107</v>
      </c>
      <c r="E46" s="377"/>
      <c r="F46" s="66"/>
      <c r="G46" s="66"/>
      <c r="H46" s="66"/>
      <c r="I46" s="70"/>
      <c r="J46" s="66">
        <v>3</v>
      </c>
      <c r="K46" s="62" t="s">
        <v>729</v>
      </c>
      <c r="L46" s="66" t="s">
        <v>158</v>
      </c>
      <c r="M46" s="378" t="s">
        <v>730</v>
      </c>
      <c r="N46" s="66" t="s">
        <v>259</v>
      </c>
      <c r="O46" s="66" t="s">
        <v>719</v>
      </c>
      <c r="P46" s="66">
        <v>3</v>
      </c>
      <c r="Q46" s="62" t="s">
        <v>731</v>
      </c>
      <c r="R46" s="66" t="s">
        <v>210</v>
      </c>
      <c r="S46" s="66" t="s">
        <v>732</v>
      </c>
      <c r="T46" s="379"/>
      <c r="U46" s="70"/>
      <c r="V46" s="66"/>
      <c r="W46" s="62" t="s">
        <v>386</v>
      </c>
      <c r="X46" s="70"/>
      <c r="Y46" s="1">
        <v>9</v>
      </c>
      <c r="Z46" s="62" t="s">
        <v>37</v>
      </c>
      <c r="AA46" s="62">
        <v>4</v>
      </c>
      <c r="AB46" s="70"/>
      <c r="AC46" s="66"/>
      <c r="AD46" s="66" t="s">
        <v>386</v>
      </c>
      <c r="AE46" s="66"/>
      <c r="AF46" s="66" t="s">
        <v>386</v>
      </c>
      <c r="AG46" s="66"/>
      <c r="AH46" s="66" t="s">
        <v>386</v>
      </c>
      <c r="AI46" s="66"/>
      <c r="AJ46" s="66" t="s">
        <v>386</v>
      </c>
      <c r="AK46" s="66"/>
      <c r="AL46" s="66" t="s">
        <v>386</v>
      </c>
      <c r="AM46" s="66"/>
      <c r="AN46" s="66" t="s">
        <v>386</v>
      </c>
      <c r="AO46" s="66"/>
      <c r="AP46" s="66" t="s">
        <v>386</v>
      </c>
      <c r="AQ46" s="66"/>
      <c r="AR46" s="62" t="s">
        <v>386</v>
      </c>
      <c r="AS46" s="62" t="s">
        <v>386</v>
      </c>
      <c r="AT46" s="70"/>
      <c r="AU46" s="62">
        <v>4</v>
      </c>
      <c r="AV46" s="62" t="s">
        <v>37</v>
      </c>
      <c r="AW46" s="70"/>
      <c r="AX46" s="62" t="s">
        <v>386</v>
      </c>
      <c r="AY46" s="62" t="s">
        <v>386</v>
      </c>
      <c r="AZ46" s="70"/>
      <c r="BA46" s="62">
        <v>4</v>
      </c>
      <c r="BB46" s="379"/>
      <c r="BC46" s="62">
        <v>100</v>
      </c>
      <c r="BD46" s="62" t="s">
        <v>37</v>
      </c>
      <c r="BE46" s="1" t="s">
        <v>386</v>
      </c>
      <c r="BF46" s="62" t="s">
        <v>386</v>
      </c>
      <c r="BG46" s="62" t="s">
        <v>386</v>
      </c>
      <c r="BH46" s="70"/>
      <c r="BI46" s="62">
        <v>0</v>
      </c>
      <c r="BJ46" s="379"/>
      <c r="BK46" s="1">
        <v>0</v>
      </c>
      <c r="BL46" s="62" t="s">
        <v>79</v>
      </c>
      <c r="BM46" s="1" t="s">
        <v>386</v>
      </c>
      <c r="BN46" s="62" t="s">
        <v>386</v>
      </c>
      <c r="BO46" s="62" t="s">
        <v>386</v>
      </c>
      <c r="BP46" s="70"/>
      <c r="BQ46" s="62" t="s">
        <v>386</v>
      </c>
      <c r="BR46" s="62" t="s">
        <v>386</v>
      </c>
      <c r="BS46" s="62" t="s">
        <v>386</v>
      </c>
      <c r="BT46" s="70"/>
    </row>
    <row r="47" spans="1:73" ht="22.5" customHeight="1" x14ac:dyDescent="0.35">
      <c r="A47" s="66">
        <v>6</v>
      </c>
      <c r="B47" s="62" t="s">
        <v>713</v>
      </c>
      <c r="C47" s="64" t="s">
        <v>108</v>
      </c>
      <c r="D47" s="66" t="s">
        <v>107</v>
      </c>
      <c r="E47" s="377"/>
      <c r="F47" s="66"/>
      <c r="G47" s="66"/>
      <c r="H47" s="66"/>
      <c r="I47" s="70"/>
      <c r="J47" s="66">
        <v>4</v>
      </c>
      <c r="K47" s="62" t="s">
        <v>733</v>
      </c>
      <c r="L47" s="66" t="s">
        <v>158</v>
      </c>
      <c r="M47" s="378" t="s">
        <v>734</v>
      </c>
      <c r="N47" s="66" t="s">
        <v>259</v>
      </c>
      <c r="O47" s="66" t="s">
        <v>719</v>
      </c>
      <c r="P47" s="66"/>
      <c r="Q47" s="62" t="s">
        <v>735</v>
      </c>
      <c r="R47" s="66"/>
      <c r="S47" s="66"/>
      <c r="T47" s="379"/>
      <c r="U47" s="70"/>
      <c r="V47" s="66"/>
      <c r="W47" s="62" t="s">
        <v>386</v>
      </c>
      <c r="X47" s="70"/>
      <c r="Y47" s="1">
        <v>9</v>
      </c>
      <c r="Z47" s="62" t="s">
        <v>37</v>
      </c>
      <c r="AA47" s="62">
        <v>4</v>
      </c>
      <c r="AB47" s="70"/>
      <c r="AC47" s="66"/>
      <c r="AD47" s="66" t="s">
        <v>386</v>
      </c>
      <c r="AE47" s="66"/>
      <c r="AF47" s="66" t="s">
        <v>386</v>
      </c>
      <c r="AG47" s="66"/>
      <c r="AH47" s="66" t="s">
        <v>386</v>
      </c>
      <c r="AI47" s="66"/>
      <c r="AJ47" s="66" t="s">
        <v>386</v>
      </c>
      <c r="AK47" s="66"/>
      <c r="AL47" s="66" t="s">
        <v>386</v>
      </c>
      <c r="AM47" s="66"/>
      <c r="AN47" s="66" t="s">
        <v>386</v>
      </c>
      <c r="AO47" s="66"/>
      <c r="AP47" s="66" t="s">
        <v>386</v>
      </c>
      <c r="AQ47" s="66"/>
      <c r="AR47" s="62" t="s">
        <v>386</v>
      </c>
      <c r="AS47" s="62" t="s">
        <v>386</v>
      </c>
      <c r="AT47" s="70"/>
      <c r="AU47" s="62">
        <v>4</v>
      </c>
      <c r="AV47" s="62" t="s">
        <v>37</v>
      </c>
      <c r="AW47" s="70"/>
      <c r="AX47" s="62" t="s">
        <v>386</v>
      </c>
      <c r="AY47" s="62" t="s">
        <v>386</v>
      </c>
      <c r="AZ47" s="70"/>
      <c r="BA47" s="62">
        <v>4</v>
      </c>
      <c r="BB47" s="379"/>
      <c r="BC47" s="62">
        <v>100</v>
      </c>
      <c r="BD47" s="62" t="s">
        <v>37</v>
      </c>
      <c r="BE47" s="1" t="s">
        <v>386</v>
      </c>
      <c r="BF47" s="62" t="s">
        <v>386</v>
      </c>
      <c r="BG47" s="62" t="s">
        <v>386</v>
      </c>
      <c r="BH47" s="70"/>
      <c r="BI47" s="62">
        <v>0</v>
      </c>
      <c r="BJ47" s="379"/>
      <c r="BK47" s="1">
        <v>0</v>
      </c>
      <c r="BL47" s="62" t="s">
        <v>79</v>
      </c>
      <c r="BM47" s="1" t="s">
        <v>386</v>
      </c>
      <c r="BN47" s="62" t="s">
        <v>386</v>
      </c>
      <c r="BO47" s="62" t="s">
        <v>386</v>
      </c>
      <c r="BP47" s="70"/>
      <c r="BQ47" s="62" t="s">
        <v>386</v>
      </c>
      <c r="BR47" s="62" t="s">
        <v>386</v>
      </c>
      <c r="BS47" s="62" t="s">
        <v>386</v>
      </c>
      <c r="BT47" s="70"/>
    </row>
    <row r="48" spans="1:73" ht="22.5" customHeight="1" x14ac:dyDescent="0.35">
      <c r="A48" s="66">
        <v>7</v>
      </c>
      <c r="B48" s="62" t="s">
        <v>736</v>
      </c>
      <c r="C48" s="64" t="s">
        <v>108</v>
      </c>
      <c r="D48" s="66" t="s">
        <v>107</v>
      </c>
      <c r="E48" s="377" t="s">
        <v>737</v>
      </c>
      <c r="F48" s="66" t="s">
        <v>571</v>
      </c>
      <c r="G48" s="66" t="s">
        <v>72</v>
      </c>
      <c r="H48" s="66" t="s">
        <v>738</v>
      </c>
      <c r="I48" s="70"/>
      <c r="J48" s="66">
        <v>1</v>
      </c>
      <c r="K48" s="62" t="s">
        <v>739</v>
      </c>
      <c r="L48" s="66" t="s">
        <v>158</v>
      </c>
      <c r="M48" s="378" t="s">
        <v>740</v>
      </c>
      <c r="N48" s="66" t="s">
        <v>259</v>
      </c>
      <c r="O48" s="66" t="s">
        <v>741</v>
      </c>
      <c r="P48" s="66">
        <v>1</v>
      </c>
      <c r="Q48" s="62" t="s">
        <v>742</v>
      </c>
      <c r="R48" s="66" t="s">
        <v>210</v>
      </c>
      <c r="S48" s="66" t="s">
        <v>743</v>
      </c>
      <c r="T48" s="379" t="s">
        <v>105</v>
      </c>
      <c r="U48" s="70"/>
      <c r="V48" s="66" t="s">
        <v>52</v>
      </c>
      <c r="W48" s="62">
        <v>4</v>
      </c>
      <c r="X48" s="70"/>
      <c r="Y48" s="1">
        <v>6</v>
      </c>
      <c r="Z48" s="62" t="s">
        <v>37</v>
      </c>
      <c r="AA48" s="62">
        <v>4</v>
      </c>
      <c r="AB48" s="70"/>
      <c r="AC48" s="66"/>
      <c r="AD48" s="66" t="s">
        <v>386</v>
      </c>
      <c r="AE48" s="66"/>
      <c r="AF48" s="66" t="s">
        <v>386</v>
      </c>
      <c r="AG48" s="66"/>
      <c r="AH48" s="66" t="s">
        <v>386</v>
      </c>
      <c r="AI48" s="66"/>
      <c r="AJ48" s="66" t="s">
        <v>386</v>
      </c>
      <c r="AK48" s="66"/>
      <c r="AL48" s="66" t="s">
        <v>386</v>
      </c>
      <c r="AM48" s="66"/>
      <c r="AN48" s="66" t="s">
        <v>386</v>
      </c>
      <c r="AO48" s="66"/>
      <c r="AP48" s="66" t="s">
        <v>386</v>
      </c>
      <c r="AQ48" s="66"/>
      <c r="AR48" s="62" t="s">
        <v>386</v>
      </c>
      <c r="AS48" s="62" t="s">
        <v>386</v>
      </c>
      <c r="AT48" s="70"/>
      <c r="AU48" s="62">
        <v>4</v>
      </c>
      <c r="AV48" s="62" t="s">
        <v>37</v>
      </c>
      <c r="AW48" s="70"/>
      <c r="AX48" s="62">
        <v>16</v>
      </c>
      <c r="AY48" s="369" t="s">
        <v>32</v>
      </c>
      <c r="AZ48" s="70"/>
      <c r="BA48" s="62">
        <v>1</v>
      </c>
      <c r="BB48" s="379" t="s">
        <v>387</v>
      </c>
      <c r="BC48" s="62">
        <v>10</v>
      </c>
      <c r="BD48" s="62" t="s">
        <v>79</v>
      </c>
      <c r="BE48" s="1">
        <v>0</v>
      </c>
      <c r="BF48" s="62">
        <v>4</v>
      </c>
      <c r="BG48" s="62" t="s">
        <v>52</v>
      </c>
      <c r="BH48" s="70"/>
      <c r="BI48" s="62">
        <v>1</v>
      </c>
      <c r="BJ48" s="379" t="s">
        <v>387</v>
      </c>
      <c r="BK48" s="1">
        <v>70</v>
      </c>
      <c r="BL48" s="62" t="s">
        <v>58</v>
      </c>
      <c r="BM48" s="1">
        <v>0</v>
      </c>
      <c r="BN48" s="62">
        <v>4</v>
      </c>
      <c r="BO48" s="62" t="s">
        <v>37</v>
      </c>
      <c r="BP48" s="70"/>
      <c r="BQ48" s="62">
        <v>16</v>
      </c>
      <c r="BR48" s="369" t="s">
        <v>32</v>
      </c>
      <c r="BS48" s="62" t="s">
        <v>33</v>
      </c>
      <c r="BT48" s="70"/>
    </row>
    <row r="49" spans="1:73" ht="22.5" customHeight="1" x14ac:dyDescent="0.35">
      <c r="A49" s="66">
        <v>7</v>
      </c>
      <c r="B49" s="62" t="s">
        <v>736</v>
      </c>
      <c r="C49" s="64" t="s">
        <v>108</v>
      </c>
      <c r="D49" s="66" t="s">
        <v>107</v>
      </c>
      <c r="E49" s="377"/>
      <c r="F49" s="66"/>
      <c r="G49" s="66"/>
      <c r="H49" s="66"/>
      <c r="I49" s="70"/>
      <c r="J49" s="66"/>
      <c r="K49" s="62" t="s">
        <v>744</v>
      </c>
      <c r="L49" s="66"/>
      <c r="M49" s="378"/>
      <c r="N49" s="66" t="s">
        <v>259</v>
      </c>
      <c r="O49" s="66" t="s">
        <v>741</v>
      </c>
      <c r="P49" s="66">
        <v>2</v>
      </c>
      <c r="Q49" s="62" t="s">
        <v>745</v>
      </c>
      <c r="R49" s="66" t="s">
        <v>210</v>
      </c>
      <c r="S49" s="66" t="s">
        <v>728</v>
      </c>
      <c r="T49" s="379"/>
      <c r="U49" s="70"/>
      <c r="V49" s="66"/>
      <c r="W49" s="62" t="s">
        <v>386</v>
      </c>
      <c r="X49" s="70"/>
      <c r="Y49" s="1">
        <v>6</v>
      </c>
      <c r="Z49" s="62" t="s">
        <v>37</v>
      </c>
      <c r="AA49" s="62">
        <v>4</v>
      </c>
      <c r="AB49" s="70"/>
      <c r="AC49" s="66"/>
      <c r="AD49" s="66" t="s">
        <v>386</v>
      </c>
      <c r="AE49" s="66"/>
      <c r="AF49" s="66" t="s">
        <v>386</v>
      </c>
      <c r="AG49" s="66"/>
      <c r="AH49" s="66" t="s">
        <v>386</v>
      </c>
      <c r="AI49" s="66"/>
      <c r="AJ49" s="66" t="s">
        <v>386</v>
      </c>
      <c r="AK49" s="66"/>
      <c r="AL49" s="66" t="s">
        <v>386</v>
      </c>
      <c r="AM49" s="66"/>
      <c r="AN49" s="66" t="s">
        <v>386</v>
      </c>
      <c r="AO49" s="66"/>
      <c r="AP49" s="66" t="s">
        <v>386</v>
      </c>
      <c r="AQ49" s="66"/>
      <c r="AR49" s="62" t="s">
        <v>386</v>
      </c>
      <c r="AS49" s="62" t="s">
        <v>386</v>
      </c>
      <c r="AT49" s="70"/>
      <c r="AU49" s="62">
        <v>4</v>
      </c>
      <c r="AV49" s="62" t="s">
        <v>37</v>
      </c>
      <c r="AW49" s="70"/>
      <c r="AX49" s="62" t="s">
        <v>386</v>
      </c>
      <c r="AY49" s="62" t="s">
        <v>386</v>
      </c>
      <c r="AZ49" s="70"/>
      <c r="BA49" s="62">
        <v>1</v>
      </c>
      <c r="BB49" s="379"/>
      <c r="BC49" s="62">
        <v>10</v>
      </c>
      <c r="BD49" s="62" t="s">
        <v>79</v>
      </c>
      <c r="BE49" s="1" t="s">
        <v>386</v>
      </c>
      <c r="BF49" s="62" t="s">
        <v>386</v>
      </c>
      <c r="BG49" s="62" t="s">
        <v>386</v>
      </c>
      <c r="BH49" s="70"/>
      <c r="BI49" s="62">
        <v>1</v>
      </c>
      <c r="BJ49" s="379"/>
      <c r="BK49" s="1">
        <v>70</v>
      </c>
      <c r="BL49" s="62" t="s">
        <v>58</v>
      </c>
      <c r="BM49" s="1" t="s">
        <v>386</v>
      </c>
      <c r="BN49" s="62" t="s">
        <v>386</v>
      </c>
      <c r="BO49" s="62" t="s">
        <v>386</v>
      </c>
      <c r="BP49" s="70"/>
      <c r="BQ49" s="62" t="s">
        <v>386</v>
      </c>
      <c r="BR49" s="62" t="s">
        <v>386</v>
      </c>
      <c r="BS49" s="62" t="s">
        <v>386</v>
      </c>
      <c r="BT49" s="70"/>
    </row>
    <row r="50" spans="1:73" ht="22.5" customHeight="1" x14ac:dyDescent="0.35">
      <c r="A50" s="66">
        <v>7</v>
      </c>
      <c r="B50" s="62" t="s">
        <v>736</v>
      </c>
      <c r="C50" s="64" t="s">
        <v>108</v>
      </c>
      <c r="D50" s="66" t="s">
        <v>107</v>
      </c>
      <c r="E50" s="377"/>
      <c r="F50" s="66"/>
      <c r="G50" s="66"/>
      <c r="H50" s="66"/>
      <c r="I50" s="70"/>
      <c r="J50" s="66"/>
      <c r="K50" s="62" t="s">
        <v>744</v>
      </c>
      <c r="L50" s="66"/>
      <c r="M50" s="378"/>
      <c r="N50" s="66" t="s">
        <v>259</v>
      </c>
      <c r="O50" s="66" t="s">
        <v>741</v>
      </c>
      <c r="P50" s="66">
        <v>3</v>
      </c>
      <c r="Q50" s="62" t="s">
        <v>746</v>
      </c>
      <c r="R50" s="66" t="s">
        <v>210</v>
      </c>
      <c r="S50" s="66" t="s">
        <v>732</v>
      </c>
      <c r="T50" s="379"/>
      <c r="U50" s="70"/>
      <c r="V50" s="66"/>
      <c r="W50" s="62" t="s">
        <v>386</v>
      </c>
      <c r="X50" s="70"/>
      <c r="Y50" s="1">
        <v>6</v>
      </c>
      <c r="Z50" s="62" t="s">
        <v>37</v>
      </c>
      <c r="AA50" s="62">
        <v>4</v>
      </c>
      <c r="AB50" s="70"/>
      <c r="AC50" s="66"/>
      <c r="AD50" s="66" t="s">
        <v>386</v>
      </c>
      <c r="AE50" s="66"/>
      <c r="AF50" s="66" t="s">
        <v>386</v>
      </c>
      <c r="AG50" s="66"/>
      <c r="AH50" s="66" t="s">
        <v>386</v>
      </c>
      <c r="AI50" s="66"/>
      <c r="AJ50" s="66" t="s">
        <v>386</v>
      </c>
      <c r="AK50" s="66"/>
      <c r="AL50" s="66" t="s">
        <v>386</v>
      </c>
      <c r="AM50" s="66"/>
      <c r="AN50" s="66" t="s">
        <v>386</v>
      </c>
      <c r="AO50" s="66"/>
      <c r="AP50" s="66" t="s">
        <v>386</v>
      </c>
      <c r="AQ50" s="66"/>
      <c r="AR50" s="62" t="s">
        <v>386</v>
      </c>
      <c r="AS50" s="62" t="s">
        <v>386</v>
      </c>
      <c r="AT50" s="70"/>
      <c r="AU50" s="62">
        <v>4</v>
      </c>
      <c r="AV50" s="62" t="s">
        <v>37</v>
      </c>
      <c r="AW50" s="70"/>
      <c r="AX50" s="62" t="s">
        <v>386</v>
      </c>
      <c r="AY50" s="62" t="s">
        <v>386</v>
      </c>
      <c r="AZ50" s="70"/>
      <c r="BA50" s="62">
        <v>1</v>
      </c>
      <c r="BB50" s="379"/>
      <c r="BC50" s="62">
        <v>10</v>
      </c>
      <c r="BD50" s="62" t="s">
        <v>79</v>
      </c>
      <c r="BE50" s="1" t="s">
        <v>386</v>
      </c>
      <c r="BF50" s="62" t="s">
        <v>386</v>
      </c>
      <c r="BG50" s="62" t="s">
        <v>386</v>
      </c>
      <c r="BH50" s="70"/>
      <c r="BI50" s="62">
        <v>1</v>
      </c>
      <c r="BJ50" s="379"/>
      <c r="BK50" s="1">
        <v>70</v>
      </c>
      <c r="BL50" s="62" t="s">
        <v>58</v>
      </c>
      <c r="BM50" s="1" t="s">
        <v>386</v>
      </c>
      <c r="BN50" s="62" t="s">
        <v>386</v>
      </c>
      <c r="BO50" s="62" t="s">
        <v>386</v>
      </c>
      <c r="BP50" s="70"/>
      <c r="BQ50" s="62" t="s">
        <v>386</v>
      </c>
      <c r="BR50" s="62" t="s">
        <v>386</v>
      </c>
      <c r="BS50" s="62" t="s">
        <v>386</v>
      </c>
      <c r="BT50" s="70"/>
    </row>
    <row r="51" spans="1:73" ht="22.5" customHeight="1" x14ac:dyDescent="0.35">
      <c r="A51" s="66">
        <v>8</v>
      </c>
      <c r="B51" s="62" t="s">
        <v>747</v>
      </c>
      <c r="C51" s="64" t="s">
        <v>108</v>
      </c>
      <c r="D51" s="66" t="s">
        <v>107</v>
      </c>
      <c r="E51" s="377" t="s">
        <v>748</v>
      </c>
      <c r="F51" s="66" t="s">
        <v>749</v>
      </c>
      <c r="G51" s="66" t="s">
        <v>72</v>
      </c>
      <c r="H51" s="66" t="s">
        <v>750</v>
      </c>
      <c r="I51" s="70"/>
      <c r="J51" s="66">
        <v>1</v>
      </c>
      <c r="K51" s="62" t="s">
        <v>751</v>
      </c>
      <c r="L51" s="66" t="s">
        <v>158</v>
      </c>
      <c r="M51" s="378" t="s">
        <v>752</v>
      </c>
      <c r="N51" s="66" t="s">
        <v>259</v>
      </c>
      <c r="O51" s="66" t="s">
        <v>753</v>
      </c>
      <c r="P51" s="66">
        <v>1</v>
      </c>
      <c r="Q51" s="62" t="s">
        <v>754</v>
      </c>
      <c r="R51" s="66" t="s">
        <v>210</v>
      </c>
      <c r="S51" s="66" t="s">
        <v>743</v>
      </c>
      <c r="T51" s="379" t="s">
        <v>387</v>
      </c>
      <c r="U51" s="70"/>
      <c r="V51" s="66" t="s">
        <v>52</v>
      </c>
      <c r="W51" s="62">
        <v>4</v>
      </c>
      <c r="X51" s="70"/>
      <c r="Y51" s="1">
        <v>6</v>
      </c>
      <c r="Z51" s="62" t="s">
        <v>37</v>
      </c>
      <c r="AA51" s="62">
        <v>4</v>
      </c>
      <c r="AB51" s="70"/>
      <c r="AC51" s="66"/>
      <c r="AD51" s="66" t="s">
        <v>386</v>
      </c>
      <c r="AE51" s="66"/>
      <c r="AF51" s="66" t="s">
        <v>386</v>
      </c>
      <c r="AG51" s="66"/>
      <c r="AH51" s="66" t="s">
        <v>386</v>
      </c>
      <c r="AI51" s="66"/>
      <c r="AJ51" s="66" t="s">
        <v>386</v>
      </c>
      <c r="AK51" s="66"/>
      <c r="AL51" s="66" t="s">
        <v>386</v>
      </c>
      <c r="AM51" s="66"/>
      <c r="AN51" s="66" t="s">
        <v>386</v>
      </c>
      <c r="AO51" s="66"/>
      <c r="AP51" s="66" t="s">
        <v>386</v>
      </c>
      <c r="AQ51" s="66"/>
      <c r="AR51" s="62" t="s">
        <v>386</v>
      </c>
      <c r="AS51" s="62" t="s">
        <v>386</v>
      </c>
      <c r="AT51" s="70"/>
      <c r="AU51" s="62">
        <v>4</v>
      </c>
      <c r="AV51" s="62" t="s">
        <v>37</v>
      </c>
      <c r="AW51" s="70"/>
      <c r="AX51" s="62">
        <v>16</v>
      </c>
      <c r="AY51" s="369" t="s">
        <v>32</v>
      </c>
      <c r="AZ51" s="70"/>
      <c r="BA51" s="62">
        <v>1</v>
      </c>
      <c r="BB51" s="379" t="s">
        <v>387</v>
      </c>
      <c r="BC51" s="62">
        <v>10</v>
      </c>
      <c r="BD51" s="62" t="s">
        <v>79</v>
      </c>
      <c r="BE51" s="1">
        <v>0</v>
      </c>
      <c r="BF51" s="62">
        <v>4</v>
      </c>
      <c r="BG51" s="62" t="s">
        <v>52</v>
      </c>
      <c r="BH51" s="70"/>
      <c r="BI51" s="62">
        <v>1</v>
      </c>
      <c r="BJ51" s="379" t="s">
        <v>387</v>
      </c>
      <c r="BK51" s="1">
        <v>70</v>
      </c>
      <c r="BL51" s="62" t="s">
        <v>58</v>
      </c>
      <c r="BM51" s="1">
        <v>0</v>
      </c>
      <c r="BN51" s="62">
        <v>4</v>
      </c>
      <c r="BO51" s="62" t="s">
        <v>37</v>
      </c>
      <c r="BP51" s="70"/>
      <c r="BQ51" s="62">
        <v>16</v>
      </c>
      <c r="BR51" s="369" t="s">
        <v>32</v>
      </c>
      <c r="BS51" s="62" t="s">
        <v>33</v>
      </c>
      <c r="BT51" s="70"/>
      <c r="BU51" s="381" t="s">
        <v>2787</v>
      </c>
    </row>
    <row r="52" spans="1:73" ht="22.5" customHeight="1" x14ac:dyDescent="0.35">
      <c r="A52" s="66">
        <v>8</v>
      </c>
      <c r="B52" s="62" t="s">
        <v>747</v>
      </c>
      <c r="C52" s="64" t="s">
        <v>108</v>
      </c>
      <c r="D52" s="66" t="s">
        <v>107</v>
      </c>
      <c r="E52" s="377" t="s">
        <v>434</v>
      </c>
      <c r="F52" s="66" t="s">
        <v>434</v>
      </c>
      <c r="G52" s="66" t="s">
        <v>72</v>
      </c>
      <c r="H52" s="66" t="s">
        <v>750</v>
      </c>
      <c r="I52" s="70"/>
      <c r="J52" s="66">
        <v>2</v>
      </c>
      <c r="K52" s="62" t="s">
        <v>755</v>
      </c>
      <c r="L52" s="66" t="s">
        <v>158</v>
      </c>
      <c r="M52" s="378" t="s">
        <v>756</v>
      </c>
      <c r="N52" s="66" t="s">
        <v>259</v>
      </c>
      <c r="O52" s="66" t="s">
        <v>753</v>
      </c>
      <c r="P52" s="66">
        <v>2</v>
      </c>
      <c r="Q52" s="62" t="s">
        <v>757</v>
      </c>
      <c r="R52" s="66" t="s">
        <v>210</v>
      </c>
      <c r="S52" s="66" t="s">
        <v>728</v>
      </c>
      <c r="T52" s="379"/>
      <c r="U52" s="70"/>
      <c r="V52" s="66"/>
      <c r="W52" s="62" t="s">
        <v>386</v>
      </c>
      <c r="X52" s="70"/>
      <c r="Y52" s="1">
        <v>6</v>
      </c>
      <c r="Z52" s="62" t="s">
        <v>37</v>
      </c>
      <c r="AA52" s="62">
        <v>4</v>
      </c>
      <c r="AB52" s="70"/>
      <c r="AC52" s="66"/>
      <c r="AD52" s="66" t="s">
        <v>386</v>
      </c>
      <c r="AE52" s="66"/>
      <c r="AF52" s="66" t="s">
        <v>386</v>
      </c>
      <c r="AG52" s="66"/>
      <c r="AH52" s="66" t="s">
        <v>386</v>
      </c>
      <c r="AI52" s="66"/>
      <c r="AJ52" s="66" t="s">
        <v>386</v>
      </c>
      <c r="AK52" s="66"/>
      <c r="AL52" s="66" t="s">
        <v>386</v>
      </c>
      <c r="AM52" s="66"/>
      <c r="AN52" s="66" t="s">
        <v>386</v>
      </c>
      <c r="AO52" s="66"/>
      <c r="AP52" s="66" t="s">
        <v>386</v>
      </c>
      <c r="AQ52" s="66"/>
      <c r="AR52" s="62" t="s">
        <v>386</v>
      </c>
      <c r="AS52" s="62" t="s">
        <v>386</v>
      </c>
      <c r="AT52" s="70"/>
      <c r="AU52" s="62">
        <v>4</v>
      </c>
      <c r="AV52" s="62" t="s">
        <v>37</v>
      </c>
      <c r="AW52" s="70"/>
      <c r="AX52" s="62" t="s">
        <v>386</v>
      </c>
      <c r="AY52" s="62" t="s">
        <v>386</v>
      </c>
      <c r="AZ52" s="70"/>
      <c r="BA52" s="62">
        <v>1</v>
      </c>
      <c r="BB52" s="379"/>
      <c r="BC52" s="62">
        <v>10</v>
      </c>
      <c r="BD52" s="62" t="s">
        <v>79</v>
      </c>
      <c r="BE52" s="1" t="s">
        <v>386</v>
      </c>
      <c r="BF52" s="62" t="s">
        <v>386</v>
      </c>
      <c r="BG52" s="62" t="s">
        <v>386</v>
      </c>
      <c r="BH52" s="70"/>
      <c r="BI52" s="62">
        <v>1</v>
      </c>
      <c r="BJ52" s="379"/>
      <c r="BK52" s="1">
        <v>70</v>
      </c>
      <c r="BL52" s="62" t="s">
        <v>58</v>
      </c>
      <c r="BM52" s="1" t="s">
        <v>386</v>
      </c>
      <c r="BN52" s="62" t="s">
        <v>386</v>
      </c>
      <c r="BO52" s="62" t="s">
        <v>386</v>
      </c>
      <c r="BP52" s="70"/>
      <c r="BQ52" s="62" t="s">
        <v>386</v>
      </c>
      <c r="BR52" s="62" t="s">
        <v>386</v>
      </c>
      <c r="BS52" s="62" t="s">
        <v>386</v>
      </c>
      <c r="BT52" s="70"/>
    </row>
    <row r="53" spans="1:73" ht="22.5" customHeight="1" x14ac:dyDescent="0.35">
      <c r="A53" s="66">
        <v>8</v>
      </c>
      <c r="B53" s="62" t="s">
        <v>747</v>
      </c>
      <c r="C53" s="64" t="s">
        <v>108</v>
      </c>
      <c r="D53" s="66" t="s">
        <v>107</v>
      </c>
      <c r="E53" s="377"/>
      <c r="F53" s="66"/>
      <c r="G53" s="66"/>
      <c r="H53" s="66"/>
      <c r="I53" s="70"/>
      <c r="J53" s="66"/>
      <c r="K53" s="62" t="s">
        <v>758</v>
      </c>
      <c r="L53" s="66"/>
      <c r="M53" s="378"/>
      <c r="N53" s="66" t="s">
        <v>259</v>
      </c>
      <c r="O53" s="66" t="s">
        <v>753</v>
      </c>
      <c r="P53" s="66">
        <v>3</v>
      </c>
      <c r="Q53" s="62" t="s">
        <v>759</v>
      </c>
      <c r="R53" s="66" t="s">
        <v>210</v>
      </c>
      <c r="S53" s="66" t="s">
        <v>732</v>
      </c>
      <c r="T53" s="379"/>
      <c r="U53" s="70"/>
      <c r="V53" s="66"/>
      <c r="W53" s="62" t="s">
        <v>386</v>
      </c>
      <c r="X53" s="70"/>
      <c r="Y53" s="1">
        <v>6</v>
      </c>
      <c r="Z53" s="62" t="s">
        <v>37</v>
      </c>
      <c r="AA53" s="62">
        <v>4</v>
      </c>
      <c r="AB53" s="70"/>
      <c r="AC53" s="66"/>
      <c r="AD53" s="66" t="s">
        <v>386</v>
      </c>
      <c r="AE53" s="66"/>
      <c r="AF53" s="66" t="s">
        <v>386</v>
      </c>
      <c r="AG53" s="66"/>
      <c r="AH53" s="66" t="s">
        <v>386</v>
      </c>
      <c r="AI53" s="66"/>
      <c r="AJ53" s="66" t="s">
        <v>386</v>
      </c>
      <c r="AK53" s="66"/>
      <c r="AL53" s="66" t="s">
        <v>386</v>
      </c>
      <c r="AM53" s="66"/>
      <c r="AN53" s="66" t="s">
        <v>386</v>
      </c>
      <c r="AO53" s="66"/>
      <c r="AP53" s="66" t="s">
        <v>386</v>
      </c>
      <c r="AQ53" s="66"/>
      <c r="AR53" s="62" t="s">
        <v>386</v>
      </c>
      <c r="AS53" s="62" t="s">
        <v>386</v>
      </c>
      <c r="AT53" s="70"/>
      <c r="AU53" s="62">
        <v>4</v>
      </c>
      <c r="AV53" s="62" t="s">
        <v>37</v>
      </c>
      <c r="AW53" s="70"/>
      <c r="AX53" s="62" t="s">
        <v>386</v>
      </c>
      <c r="AY53" s="62" t="s">
        <v>386</v>
      </c>
      <c r="AZ53" s="70"/>
      <c r="BA53" s="62">
        <v>1</v>
      </c>
      <c r="BB53" s="379"/>
      <c r="BC53" s="62">
        <v>10</v>
      </c>
      <c r="BD53" s="62" t="s">
        <v>79</v>
      </c>
      <c r="BE53" s="1" t="s">
        <v>386</v>
      </c>
      <c r="BF53" s="62" t="s">
        <v>386</v>
      </c>
      <c r="BG53" s="62" t="s">
        <v>386</v>
      </c>
      <c r="BH53" s="70"/>
      <c r="BI53" s="62">
        <v>1</v>
      </c>
      <c r="BJ53" s="379"/>
      <c r="BK53" s="1">
        <v>70</v>
      </c>
      <c r="BL53" s="62" t="s">
        <v>58</v>
      </c>
      <c r="BM53" s="1" t="s">
        <v>386</v>
      </c>
      <c r="BN53" s="62" t="s">
        <v>386</v>
      </c>
      <c r="BO53" s="62" t="s">
        <v>386</v>
      </c>
      <c r="BP53" s="70"/>
      <c r="BQ53" s="62" t="s">
        <v>386</v>
      </c>
      <c r="BR53" s="62" t="s">
        <v>386</v>
      </c>
      <c r="BS53" s="62" t="s">
        <v>386</v>
      </c>
      <c r="BT53" s="70"/>
    </row>
    <row r="54" spans="1:73" ht="22.5" customHeight="1" x14ac:dyDescent="0.35">
      <c r="A54" s="66">
        <v>9</v>
      </c>
      <c r="B54" s="62" t="s">
        <v>760</v>
      </c>
      <c r="C54" s="64" t="s">
        <v>108</v>
      </c>
      <c r="D54" s="66" t="s">
        <v>107</v>
      </c>
      <c r="E54" s="377" t="s">
        <v>761</v>
      </c>
      <c r="F54" s="66" t="s">
        <v>762</v>
      </c>
      <c r="G54" s="66" t="s">
        <v>51</v>
      </c>
      <c r="H54" s="66" t="s">
        <v>763</v>
      </c>
      <c r="I54" s="70"/>
      <c r="J54" s="66">
        <v>1</v>
      </c>
      <c r="K54" s="62" t="s">
        <v>764</v>
      </c>
      <c r="L54" s="66" t="s">
        <v>158</v>
      </c>
      <c r="M54" s="378" t="s">
        <v>765</v>
      </c>
      <c r="N54" s="66" t="s">
        <v>259</v>
      </c>
      <c r="O54" s="66" t="s">
        <v>766</v>
      </c>
      <c r="P54" s="66">
        <v>1</v>
      </c>
      <c r="Q54" s="62" t="s">
        <v>767</v>
      </c>
      <c r="R54" s="66" t="s">
        <v>210</v>
      </c>
      <c r="S54" s="66" t="s">
        <v>732</v>
      </c>
      <c r="T54" s="379" t="s">
        <v>105</v>
      </c>
      <c r="U54" s="70"/>
      <c r="V54" s="66" t="s">
        <v>29</v>
      </c>
      <c r="W54" s="62">
        <v>5</v>
      </c>
      <c r="X54" s="70"/>
      <c r="Y54" s="1">
        <v>16</v>
      </c>
      <c r="Z54" s="62" t="s">
        <v>31</v>
      </c>
      <c r="AA54" s="62">
        <v>5</v>
      </c>
      <c r="AB54" s="70"/>
      <c r="AC54" s="66"/>
      <c r="AD54" s="66" t="s">
        <v>386</v>
      </c>
      <c r="AE54" s="66"/>
      <c r="AF54" s="66" t="s">
        <v>386</v>
      </c>
      <c r="AG54" s="66"/>
      <c r="AH54" s="66" t="s">
        <v>386</v>
      </c>
      <c r="AI54" s="66"/>
      <c r="AJ54" s="66" t="s">
        <v>386</v>
      </c>
      <c r="AK54" s="66"/>
      <c r="AL54" s="66" t="s">
        <v>386</v>
      </c>
      <c r="AM54" s="66"/>
      <c r="AN54" s="66" t="s">
        <v>386</v>
      </c>
      <c r="AO54" s="66"/>
      <c r="AP54" s="66" t="s">
        <v>386</v>
      </c>
      <c r="AQ54" s="66"/>
      <c r="AR54" s="62" t="s">
        <v>386</v>
      </c>
      <c r="AS54" s="62" t="s">
        <v>386</v>
      </c>
      <c r="AT54" s="70"/>
      <c r="AU54" s="62">
        <v>5</v>
      </c>
      <c r="AV54" s="62" t="s">
        <v>31</v>
      </c>
      <c r="AW54" s="70"/>
      <c r="AX54" s="62">
        <v>25</v>
      </c>
      <c r="AY54" s="369" t="s">
        <v>32</v>
      </c>
      <c r="AZ54" s="70"/>
      <c r="BA54" s="62">
        <v>1</v>
      </c>
      <c r="BB54" s="379" t="s">
        <v>105</v>
      </c>
      <c r="BC54" s="62">
        <v>85</v>
      </c>
      <c r="BD54" s="62" t="s">
        <v>58</v>
      </c>
      <c r="BE54" s="1">
        <v>1</v>
      </c>
      <c r="BF54" s="62">
        <v>4</v>
      </c>
      <c r="BG54" s="62" t="s">
        <v>52</v>
      </c>
      <c r="BH54" s="70"/>
      <c r="BI54" s="62">
        <v>2</v>
      </c>
      <c r="BJ54" s="379" t="s">
        <v>105</v>
      </c>
      <c r="BK54" s="1">
        <v>70</v>
      </c>
      <c r="BL54" s="62" t="s">
        <v>58</v>
      </c>
      <c r="BM54" s="1">
        <v>1</v>
      </c>
      <c r="BN54" s="62">
        <v>4</v>
      </c>
      <c r="BO54" s="62" t="s">
        <v>37</v>
      </c>
      <c r="BP54" s="70"/>
      <c r="BQ54" s="62">
        <v>16</v>
      </c>
      <c r="BR54" s="369" t="s">
        <v>32</v>
      </c>
      <c r="BS54" s="62" t="s">
        <v>33</v>
      </c>
      <c r="BT54" s="70"/>
    </row>
    <row r="55" spans="1:73" ht="22.5" customHeight="1" x14ac:dyDescent="0.35">
      <c r="A55" s="66">
        <v>9</v>
      </c>
      <c r="B55" s="62" t="s">
        <v>760</v>
      </c>
      <c r="C55" s="64" t="s">
        <v>108</v>
      </c>
      <c r="D55" s="66" t="s">
        <v>107</v>
      </c>
      <c r="E55" s="377"/>
      <c r="F55" s="66"/>
      <c r="G55" s="66"/>
      <c r="H55" s="66"/>
      <c r="I55" s="70"/>
      <c r="J55" s="66"/>
      <c r="K55" s="62" t="s">
        <v>768</v>
      </c>
      <c r="L55" s="66"/>
      <c r="M55" s="378"/>
      <c r="N55" s="66" t="s">
        <v>259</v>
      </c>
      <c r="O55" s="66" t="s">
        <v>766</v>
      </c>
      <c r="P55" s="66">
        <v>2</v>
      </c>
      <c r="Q55" s="62" t="s">
        <v>769</v>
      </c>
      <c r="R55" s="66" t="s">
        <v>210</v>
      </c>
      <c r="S55" s="66" t="s">
        <v>770</v>
      </c>
      <c r="T55" s="379"/>
      <c r="U55" s="70"/>
      <c r="V55" s="66"/>
      <c r="W55" s="62" t="s">
        <v>386</v>
      </c>
      <c r="X55" s="70"/>
      <c r="Y55" s="1">
        <v>16</v>
      </c>
      <c r="Z55" s="62" t="s">
        <v>31</v>
      </c>
      <c r="AA55" s="62">
        <v>5</v>
      </c>
      <c r="AB55" s="70"/>
      <c r="AC55" s="66"/>
      <c r="AD55" s="66" t="s">
        <v>386</v>
      </c>
      <c r="AE55" s="66"/>
      <c r="AF55" s="66" t="s">
        <v>386</v>
      </c>
      <c r="AG55" s="66"/>
      <c r="AH55" s="66" t="s">
        <v>386</v>
      </c>
      <c r="AI55" s="66"/>
      <c r="AJ55" s="66" t="s">
        <v>386</v>
      </c>
      <c r="AK55" s="66"/>
      <c r="AL55" s="66" t="s">
        <v>386</v>
      </c>
      <c r="AM55" s="66"/>
      <c r="AN55" s="66" t="s">
        <v>386</v>
      </c>
      <c r="AO55" s="66"/>
      <c r="AP55" s="66" t="s">
        <v>386</v>
      </c>
      <c r="AQ55" s="66"/>
      <c r="AR55" s="62" t="s">
        <v>386</v>
      </c>
      <c r="AS55" s="62" t="s">
        <v>386</v>
      </c>
      <c r="AT55" s="70"/>
      <c r="AU55" s="62">
        <v>5</v>
      </c>
      <c r="AV55" s="62" t="s">
        <v>31</v>
      </c>
      <c r="AW55" s="70"/>
      <c r="AX55" s="62" t="s">
        <v>386</v>
      </c>
      <c r="AY55" s="62" t="s">
        <v>386</v>
      </c>
      <c r="AZ55" s="70"/>
      <c r="BA55" s="62">
        <v>1</v>
      </c>
      <c r="BB55" s="379"/>
      <c r="BC55" s="62">
        <v>85</v>
      </c>
      <c r="BD55" s="62" t="s">
        <v>58</v>
      </c>
      <c r="BE55" s="1" t="s">
        <v>386</v>
      </c>
      <c r="BF55" s="62" t="s">
        <v>386</v>
      </c>
      <c r="BG55" s="62" t="s">
        <v>386</v>
      </c>
      <c r="BH55" s="70"/>
      <c r="BI55" s="62">
        <v>2</v>
      </c>
      <c r="BJ55" s="379"/>
      <c r="BK55" s="1">
        <v>70</v>
      </c>
      <c r="BL55" s="62" t="s">
        <v>58</v>
      </c>
      <c r="BM55" s="1" t="s">
        <v>386</v>
      </c>
      <c r="BN55" s="62" t="s">
        <v>386</v>
      </c>
      <c r="BO55" s="62" t="s">
        <v>386</v>
      </c>
      <c r="BP55" s="70"/>
      <c r="BQ55" s="62" t="s">
        <v>386</v>
      </c>
      <c r="BR55" s="62" t="s">
        <v>386</v>
      </c>
      <c r="BS55" s="62" t="s">
        <v>386</v>
      </c>
      <c r="BT55" s="70"/>
    </row>
    <row r="56" spans="1:73" ht="22.5" customHeight="1" x14ac:dyDescent="0.35">
      <c r="A56" s="66">
        <v>10</v>
      </c>
      <c r="B56" s="62" t="s">
        <v>771</v>
      </c>
      <c r="C56" s="64" t="s">
        <v>108</v>
      </c>
      <c r="D56" s="66" t="s">
        <v>107</v>
      </c>
      <c r="E56" s="377" t="s">
        <v>772</v>
      </c>
      <c r="F56" s="66" t="s">
        <v>773</v>
      </c>
      <c r="G56" s="66" t="s">
        <v>72</v>
      </c>
      <c r="H56" s="66" t="s">
        <v>774</v>
      </c>
      <c r="I56" s="70"/>
      <c r="J56" s="66">
        <v>1</v>
      </c>
      <c r="K56" s="62" t="s">
        <v>775</v>
      </c>
      <c r="L56" s="66" t="s">
        <v>158</v>
      </c>
      <c r="M56" s="378" t="s">
        <v>776</v>
      </c>
      <c r="N56" s="66" t="s">
        <v>259</v>
      </c>
      <c r="O56" s="66" t="s">
        <v>777</v>
      </c>
      <c r="P56" s="66">
        <v>1</v>
      </c>
      <c r="Q56" s="62" t="s">
        <v>778</v>
      </c>
      <c r="R56" s="66" t="s">
        <v>210</v>
      </c>
      <c r="S56" s="66" t="s">
        <v>779</v>
      </c>
      <c r="T56" s="379" t="s">
        <v>105</v>
      </c>
      <c r="U56" s="70"/>
      <c r="V56" s="66" t="s">
        <v>52</v>
      </c>
      <c r="W56" s="62">
        <v>4</v>
      </c>
      <c r="X56" s="70"/>
      <c r="Y56" s="1">
        <v>5</v>
      </c>
      <c r="Z56" s="62" t="s">
        <v>40</v>
      </c>
      <c r="AA56" s="62">
        <v>3</v>
      </c>
      <c r="AB56" s="70"/>
      <c r="AC56" s="66"/>
      <c r="AD56" s="66" t="s">
        <v>386</v>
      </c>
      <c r="AE56" s="66"/>
      <c r="AF56" s="66" t="s">
        <v>386</v>
      </c>
      <c r="AG56" s="66"/>
      <c r="AH56" s="66" t="s">
        <v>386</v>
      </c>
      <c r="AI56" s="66"/>
      <c r="AJ56" s="66" t="s">
        <v>386</v>
      </c>
      <c r="AK56" s="66"/>
      <c r="AL56" s="66" t="s">
        <v>386</v>
      </c>
      <c r="AM56" s="66"/>
      <c r="AN56" s="66" t="s">
        <v>386</v>
      </c>
      <c r="AO56" s="66"/>
      <c r="AP56" s="66" t="s">
        <v>386</v>
      </c>
      <c r="AQ56" s="66"/>
      <c r="AR56" s="62" t="s">
        <v>386</v>
      </c>
      <c r="AS56" s="62" t="s">
        <v>386</v>
      </c>
      <c r="AT56" s="70"/>
      <c r="AU56" s="62">
        <v>3</v>
      </c>
      <c r="AV56" s="62" t="s">
        <v>40</v>
      </c>
      <c r="AW56" s="70"/>
      <c r="AX56" s="62">
        <v>12</v>
      </c>
      <c r="AY56" s="369" t="s">
        <v>32</v>
      </c>
      <c r="AZ56" s="70"/>
      <c r="BA56" s="62">
        <v>2</v>
      </c>
      <c r="BB56" s="379" t="s">
        <v>105</v>
      </c>
      <c r="BC56" s="62">
        <v>100</v>
      </c>
      <c r="BD56" s="62" t="s">
        <v>37</v>
      </c>
      <c r="BE56" s="1">
        <v>4</v>
      </c>
      <c r="BF56" s="62">
        <v>1</v>
      </c>
      <c r="BG56" s="62" t="s">
        <v>97</v>
      </c>
      <c r="BH56" s="70"/>
      <c r="BI56" s="62">
        <v>1</v>
      </c>
      <c r="BJ56" s="379" t="s">
        <v>387</v>
      </c>
      <c r="BK56" s="1">
        <v>70</v>
      </c>
      <c r="BL56" s="62" t="s">
        <v>58</v>
      </c>
      <c r="BM56" s="1">
        <v>0</v>
      </c>
      <c r="BN56" s="62">
        <v>3</v>
      </c>
      <c r="BO56" s="62" t="s">
        <v>40</v>
      </c>
      <c r="BP56" s="70"/>
      <c r="BQ56" s="62">
        <v>3</v>
      </c>
      <c r="BR56" s="371" t="s">
        <v>54</v>
      </c>
      <c r="BS56" s="62" t="s">
        <v>55</v>
      </c>
      <c r="BT56" s="70"/>
    </row>
    <row r="57" spans="1:73" ht="22.5" customHeight="1" x14ac:dyDescent="0.35">
      <c r="A57" s="66">
        <v>10</v>
      </c>
      <c r="B57" s="62" t="s">
        <v>771</v>
      </c>
      <c r="C57" s="64" t="s">
        <v>108</v>
      </c>
      <c r="D57" s="66" t="s">
        <v>107</v>
      </c>
      <c r="E57" s="377" t="s">
        <v>772</v>
      </c>
      <c r="F57" s="66" t="s">
        <v>780</v>
      </c>
      <c r="G57" s="66" t="s">
        <v>72</v>
      </c>
      <c r="H57" s="66" t="s">
        <v>781</v>
      </c>
      <c r="I57" s="70"/>
      <c r="J57" s="66"/>
      <c r="K57" s="62" t="s">
        <v>782</v>
      </c>
      <c r="L57" s="66"/>
      <c r="M57" s="378"/>
      <c r="N57" s="66" t="s">
        <v>259</v>
      </c>
      <c r="O57" s="66" t="s">
        <v>777</v>
      </c>
      <c r="P57" s="66">
        <v>2</v>
      </c>
      <c r="Q57" s="62" t="s">
        <v>783</v>
      </c>
      <c r="R57" s="66" t="s">
        <v>210</v>
      </c>
      <c r="S57" s="66" t="s">
        <v>728</v>
      </c>
      <c r="T57" s="379"/>
      <c r="U57" s="70"/>
      <c r="V57" s="66"/>
      <c r="W57" s="62" t="s">
        <v>386</v>
      </c>
      <c r="X57" s="70"/>
      <c r="Y57" s="1">
        <v>5</v>
      </c>
      <c r="Z57" s="62" t="s">
        <v>40</v>
      </c>
      <c r="AA57" s="62">
        <v>3</v>
      </c>
      <c r="AB57" s="70"/>
      <c r="AC57" s="66"/>
      <c r="AD57" s="66" t="s">
        <v>386</v>
      </c>
      <c r="AE57" s="66"/>
      <c r="AF57" s="66" t="s">
        <v>386</v>
      </c>
      <c r="AG57" s="66"/>
      <c r="AH57" s="66" t="s">
        <v>386</v>
      </c>
      <c r="AI57" s="66"/>
      <c r="AJ57" s="66" t="s">
        <v>386</v>
      </c>
      <c r="AK57" s="66"/>
      <c r="AL57" s="66" t="s">
        <v>386</v>
      </c>
      <c r="AM57" s="66"/>
      <c r="AN57" s="66" t="s">
        <v>386</v>
      </c>
      <c r="AO57" s="66"/>
      <c r="AP57" s="66" t="s">
        <v>386</v>
      </c>
      <c r="AQ57" s="66"/>
      <c r="AR57" s="62" t="s">
        <v>386</v>
      </c>
      <c r="AS57" s="62" t="s">
        <v>386</v>
      </c>
      <c r="AT57" s="70"/>
      <c r="AU57" s="62">
        <v>3</v>
      </c>
      <c r="AV57" s="62" t="s">
        <v>40</v>
      </c>
      <c r="AW57" s="70"/>
      <c r="AX57" s="62" t="s">
        <v>386</v>
      </c>
      <c r="AY57" s="62" t="s">
        <v>386</v>
      </c>
      <c r="AZ57" s="70"/>
      <c r="BA57" s="62">
        <v>2</v>
      </c>
      <c r="BB57" s="379"/>
      <c r="BC57" s="62">
        <v>100</v>
      </c>
      <c r="BD57" s="62" t="s">
        <v>37</v>
      </c>
      <c r="BE57" s="1" t="s">
        <v>386</v>
      </c>
      <c r="BF57" s="62" t="s">
        <v>386</v>
      </c>
      <c r="BG57" s="62" t="s">
        <v>386</v>
      </c>
      <c r="BH57" s="70"/>
      <c r="BI57" s="62">
        <v>1</v>
      </c>
      <c r="BJ57" s="379"/>
      <c r="BK57" s="1">
        <v>70</v>
      </c>
      <c r="BL57" s="62" t="s">
        <v>58</v>
      </c>
      <c r="BM57" s="1" t="s">
        <v>386</v>
      </c>
      <c r="BN57" s="62" t="s">
        <v>386</v>
      </c>
      <c r="BO57" s="62" t="s">
        <v>386</v>
      </c>
      <c r="BP57" s="70"/>
      <c r="BQ57" s="62" t="s">
        <v>386</v>
      </c>
      <c r="BR57" s="62" t="s">
        <v>386</v>
      </c>
      <c r="BS57" s="62" t="s">
        <v>386</v>
      </c>
      <c r="BT57" s="70"/>
    </row>
    <row r="58" spans="1:73" ht="22.5" customHeight="1" x14ac:dyDescent="0.35">
      <c r="A58" s="66">
        <v>10</v>
      </c>
      <c r="B58" s="62" t="s">
        <v>771</v>
      </c>
      <c r="C58" s="64" t="s">
        <v>108</v>
      </c>
      <c r="D58" s="66" t="s">
        <v>107</v>
      </c>
      <c r="E58" s="377"/>
      <c r="F58" s="66"/>
      <c r="G58" s="66"/>
      <c r="H58" s="66"/>
      <c r="I58" s="70"/>
      <c r="J58" s="66"/>
      <c r="K58" s="62" t="s">
        <v>782</v>
      </c>
      <c r="L58" s="66"/>
      <c r="M58" s="378"/>
      <c r="N58" s="66" t="s">
        <v>259</v>
      </c>
      <c r="O58" s="66" t="s">
        <v>777</v>
      </c>
      <c r="P58" s="66">
        <v>3</v>
      </c>
      <c r="Q58" s="62" t="s">
        <v>784</v>
      </c>
      <c r="R58" s="66" t="s">
        <v>210</v>
      </c>
      <c r="S58" s="66" t="s">
        <v>732</v>
      </c>
      <c r="T58" s="379"/>
      <c r="U58" s="70"/>
      <c r="V58" s="66"/>
      <c r="W58" s="62" t="s">
        <v>386</v>
      </c>
      <c r="X58" s="70"/>
      <c r="Y58" s="1">
        <v>5</v>
      </c>
      <c r="Z58" s="62" t="s">
        <v>40</v>
      </c>
      <c r="AA58" s="62">
        <v>3</v>
      </c>
      <c r="AB58" s="70"/>
      <c r="AC58" s="66"/>
      <c r="AD58" s="66" t="s">
        <v>386</v>
      </c>
      <c r="AE58" s="66"/>
      <c r="AF58" s="66" t="s">
        <v>386</v>
      </c>
      <c r="AG58" s="66"/>
      <c r="AH58" s="66" t="s">
        <v>386</v>
      </c>
      <c r="AI58" s="66"/>
      <c r="AJ58" s="66" t="s">
        <v>386</v>
      </c>
      <c r="AK58" s="66"/>
      <c r="AL58" s="66" t="s">
        <v>386</v>
      </c>
      <c r="AM58" s="66"/>
      <c r="AN58" s="66" t="s">
        <v>386</v>
      </c>
      <c r="AO58" s="66"/>
      <c r="AP58" s="66" t="s">
        <v>386</v>
      </c>
      <c r="AQ58" s="66"/>
      <c r="AR58" s="62" t="s">
        <v>386</v>
      </c>
      <c r="AS58" s="62" t="s">
        <v>386</v>
      </c>
      <c r="AT58" s="70"/>
      <c r="AU58" s="62">
        <v>3</v>
      </c>
      <c r="AV58" s="62" t="s">
        <v>40</v>
      </c>
      <c r="AW58" s="70"/>
      <c r="AX58" s="62" t="s">
        <v>386</v>
      </c>
      <c r="AY58" s="62" t="s">
        <v>386</v>
      </c>
      <c r="AZ58" s="70"/>
      <c r="BA58" s="62">
        <v>2</v>
      </c>
      <c r="BB58" s="379"/>
      <c r="BC58" s="62">
        <v>100</v>
      </c>
      <c r="BD58" s="62" t="s">
        <v>37</v>
      </c>
      <c r="BE58" s="1" t="s">
        <v>386</v>
      </c>
      <c r="BF58" s="62" t="s">
        <v>386</v>
      </c>
      <c r="BG58" s="62" t="s">
        <v>386</v>
      </c>
      <c r="BH58" s="70"/>
      <c r="BI58" s="62">
        <v>1</v>
      </c>
      <c r="BJ58" s="379"/>
      <c r="BK58" s="1">
        <v>70</v>
      </c>
      <c r="BL58" s="62" t="s">
        <v>58</v>
      </c>
      <c r="BM58" s="1" t="s">
        <v>386</v>
      </c>
      <c r="BN58" s="62" t="s">
        <v>386</v>
      </c>
      <c r="BO58" s="62" t="s">
        <v>386</v>
      </c>
      <c r="BP58" s="70"/>
      <c r="BQ58" s="62" t="s">
        <v>386</v>
      </c>
      <c r="BR58" s="62" t="s">
        <v>386</v>
      </c>
      <c r="BS58" s="62" t="s">
        <v>386</v>
      </c>
      <c r="BT58" s="70"/>
    </row>
    <row r="59" spans="1:73" ht="22.5" customHeight="1" x14ac:dyDescent="0.35">
      <c r="A59" s="66">
        <v>10</v>
      </c>
      <c r="B59" s="62" t="s">
        <v>771</v>
      </c>
      <c r="C59" s="64" t="s">
        <v>108</v>
      </c>
      <c r="D59" s="66" t="s">
        <v>107</v>
      </c>
      <c r="E59" s="377"/>
      <c r="F59" s="66"/>
      <c r="G59" s="66"/>
      <c r="H59" s="66"/>
      <c r="I59" s="70"/>
      <c r="J59" s="66"/>
      <c r="K59" s="62" t="s">
        <v>782</v>
      </c>
      <c r="L59" s="66"/>
      <c r="M59" s="378"/>
      <c r="N59" s="66" t="s">
        <v>259</v>
      </c>
      <c r="O59" s="66" t="s">
        <v>777</v>
      </c>
      <c r="P59" s="66"/>
      <c r="R59" s="66"/>
      <c r="S59" s="66"/>
      <c r="T59" s="379"/>
      <c r="U59" s="70"/>
      <c r="V59" s="66"/>
      <c r="W59" s="62" t="s">
        <v>386</v>
      </c>
      <c r="X59" s="70"/>
      <c r="Y59" s="1">
        <v>5</v>
      </c>
      <c r="Z59" s="62" t="s">
        <v>40</v>
      </c>
      <c r="AA59" s="62">
        <v>3</v>
      </c>
      <c r="AB59" s="70"/>
      <c r="AC59" s="66"/>
      <c r="AD59" s="66" t="s">
        <v>386</v>
      </c>
      <c r="AE59" s="66"/>
      <c r="AF59" s="66" t="s">
        <v>386</v>
      </c>
      <c r="AG59" s="66"/>
      <c r="AH59" s="66" t="s">
        <v>386</v>
      </c>
      <c r="AI59" s="66"/>
      <c r="AJ59" s="66" t="s">
        <v>386</v>
      </c>
      <c r="AK59" s="66"/>
      <c r="AL59" s="66" t="s">
        <v>386</v>
      </c>
      <c r="AM59" s="66"/>
      <c r="AN59" s="66" t="s">
        <v>386</v>
      </c>
      <c r="AO59" s="66"/>
      <c r="AP59" s="66" t="s">
        <v>386</v>
      </c>
      <c r="AQ59" s="66"/>
      <c r="AR59" s="62" t="s">
        <v>386</v>
      </c>
      <c r="AS59" s="62" t="s">
        <v>386</v>
      </c>
      <c r="AT59" s="70"/>
      <c r="AU59" s="62">
        <v>3</v>
      </c>
      <c r="AV59" s="62" t="s">
        <v>40</v>
      </c>
      <c r="AW59" s="70"/>
      <c r="AX59" s="62" t="s">
        <v>386</v>
      </c>
      <c r="AY59" s="62" t="s">
        <v>386</v>
      </c>
      <c r="AZ59" s="70"/>
      <c r="BA59" s="62">
        <v>2</v>
      </c>
      <c r="BB59" s="379"/>
      <c r="BC59" s="62">
        <v>100</v>
      </c>
      <c r="BD59" s="62" t="s">
        <v>37</v>
      </c>
      <c r="BE59" s="1" t="s">
        <v>386</v>
      </c>
      <c r="BF59" s="62" t="s">
        <v>386</v>
      </c>
      <c r="BG59" s="62" t="s">
        <v>386</v>
      </c>
      <c r="BH59" s="70"/>
      <c r="BI59" s="62">
        <v>1</v>
      </c>
      <c r="BJ59" s="379"/>
      <c r="BK59" s="1">
        <v>70</v>
      </c>
      <c r="BL59" s="62" t="s">
        <v>58</v>
      </c>
      <c r="BM59" s="1" t="s">
        <v>386</v>
      </c>
      <c r="BN59" s="62" t="s">
        <v>386</v>
      </c>
      <c r="BO59" s="62" t="s">
        <v>386</v>
      </c>
      <c r="BP59" s="70"/>
      <c r="BQ59" s="62" t="s">
        <v>386</v>
      </c>
      <c r="BR59" s="62" t="s">
        <v>386</v>
      </c>
      <c r="BS59" s="62" t="s">
        <v>386</v>
      </c>
      <c r="BT59" s="70"/>
    </row>
    <row r="60" spans="1:73" ht="22.5" customHeight="1" x14ac:dyDescent="0.35">
      <c r="A60" s="66">
        <v>9</v>
      </c>
      <c r="B60" s="62" t="s">
        <v>800</v>
      </c>
      <c r="C60" s="64" t="s">
        <v>141</v>
      </c>
      <c r="D60" s="66" t="s">
        <v>140</v>
      </c>
      <c r="E60" s="377" t="s">
        <v>791</v>
      </c>
      <c r="F60" s="66" t="s">
        <v>801</v>
      </c>
      <c r="G60" s="66" t="s">
        <v>72</v>
      </c>
      <c r="H60" s="66" t="s">
        <v>802</v>
      </c>
      <c r="I60" s="70"/>
      <c r="J60" s="66">
        <v>1</v>
      </c>
      <c r="K60" s="62" t="s">
        <v>803</v>
      </c>
      <c r="L60" s="66" t="s">
        <v>158</v>
      </c>
      <c r="M60" s="378" t="s">
        <v>804</v>
      </c>
      <c r="N60" s="66" t="s">
        <v>259</v>
      </c>
      <c r="O60" s="66" t="s">
        <v>805</v>
      </c>
      <c r="P60" s="66">
        <v>1</v>
      </c>
      <c r="Q60" s="62" t="s">
        <v>806</v>
      </c>
      <c r="R60" s="66" t="s">
        <v>210</v>
      </c>
      <c r="S60" s="66" t="s">
        <v>807</v>
      </c>
      <c r="T60" s="379" t="s">
        <v>105</v>
      </c>
      <c r="U60" s="70"/>
      <c r="V60" s="66" t="s">
        <v>52</v>
      </c>
      <c r="W60" s="62">
        <v>4</v>
      </c>
      <c r="X60" s="70"/>
      <c r="Y60" s="1">
        <v>11</v>
      </c>
      <c r="Z60" s="62" t="s">
        <v>37</v>
      </c>
      <c r="AA60" s="62">
        <v>4</v>
      </c>
      <c r="AB60" s="70"/>
      <c r="AC60" s="66"/>
      <c r="AD60" s="66" t="s">
        <v>386</v>
      </c>
      <c r="AE60" s="66"/>
      <c r="AF60" s="66" t="s">
        <v>386</v>
      </c>
      <c r="AG60" s="66"/>
      <c r="AH60" s="66" t="s">
        <v>386</v>
      </c>
      <c r="AI60" s="66"/>
      <c r="AJ60" s="66" t="s">
        <v>386</v>
      </c>
      <c r="AK60" s="66"/>
      <c r="AL60" s="66" t="s">
        <v>386</v>
      </c>
      <c r="AM60" s="66"/>
      <c r="AN60" s="66" t="s">
        <v>386</v>
      </c>
      <c r="AO60" s="66"/>
      <c r="AP60" s="66" t="s">
        <v>386</v>
      </c>
      <c r="AQ60" s="66"/>
      <c r="AR60" s="62" t="s">
        <v>386</v>
      </c>
      <c r="AS60" s="62" t="s">
        <v>386</v>
      </c>
      <c r="AT60" s="70"/>
      <c r="AU60" s="62">
        <v>4</v>
      </c>
      <c r="AV60" s="62" t="s">
        <v>37</v>
      </c>
      <c r="AW60" s="70"/>
      <c r="AX60" s="62">
        <v>16</v>
      </c>
      <c r="AY60" s="369" t="s">
        <v>32</v>
      </c>
      <c r="AZ60" s="70"/>
      <c r="BA60" s="62">
        <v>5</v>
      </c>
      <c r="BB60" s="379" t="s">
        <v>105</v>
      </c>
      <c r="BC60" s="62">
        <v>100</v>
      </c>
      <c r="BD60" s="62" t="s">
        <v>37</v>
      </c>
      <c r="BE60" s="1">
        <v>4</v>
      </c>
      <c r="BF60" s="62">
        <v>1</v>
      </c>
      <c r="BG60" s="62" t="s">
        <v>97</v>
      </c>
      <c r="BH60" s="70"/>
      <c r="BI60" s="62">
        <v>2</v>
      </c>
      <c r="BJ60" s="379" t="s">
        <v>387</v>
      </c>
      <c r="BK60" s="1">
        <v>70</v>
      </c>
      <c r="BL60" s="62" t="s">
        <v>58</v>
      </c>
      <c r="BM60" s="1">
        <v>0</v>
      </c>
      <c r="BN60" s="62">
        <v>4</v>
      </c>
      <c r="BO60" s="62" t="s">
        <v>37</v>
      </c>
      <c r="BP60" s="70"/>
      <c r="BQ60" s="62">
        <v>4</v>
      </c>
      <c r="BR60" s="371" t="s">
        <v>54</v>
      </c>
      <c r="BS60" s="62" t="s">
        <v>55</v>
      </c>
      <c r="BT60" s="70"/>
    </row>
    <row r="61" spans="1:73" ht="22.5" customHeight="1" x14ac:dyDescent="0.35">
      <c r="A61" s="66">
        <v>9</v>
      </c>
      <c r="B61" s="62" t="s">
        <v>800</v>
      </c>
      <c r="C61" s="64" t="s">
        <v>141</v>
      </c>
      <c r="D61" s="66" t="s">
        <v>140</v>
      </c>
      <c r="E61" s="377"/>
      <c r="F61" s="66"/>
      <c r="G61" s="66"/>
      <c r="H61" s="66"/>
      <c r="I61" s="70"/>
      <c r="J61" s="66">
        <v>2</v>
      </c>
      <c r="K61" s="62" t="s">
        <v>808</v>
      </c>
      <c r="L61" s="66" t="s">
        <v>158</v>
      </c>
      <c r="M61" s="378" t="s">
        <v>809</v>
      </c>
      <c r="N61" s="66" t="s">
        <v>259</v>
      </c>
      <c r="O61" s="66" t="s">
        <v>805</v>
      </c>
      <c r="P61" s="66">
        <v>2</v>
      </c>
      <c r="Q61" s="62" t="s">
        <v>810</v>
      </c>
      <c r="R61" s="66" t="s">
        <v>210</v>
      </c>
      <c r="S61" s="66" t="s">
        <v>631</v>
      </c>
      <c r="T61" s="379"/>
      <c r="U61" s="70"/>
      <c r="V61" s="66"/>
      <c r="W61" s="62" t="s">
        <v>386</v>
      </c>
      <c r="X61" s="70"/>
      <c r="AA61" s="62" t="s">
        <v>386</v>
      </c>
      <c r="AB61" s="70"/>
      <c r="AC61" s="66"/>
      <c r="AD61" s="66" t="s">
        <v>386</v>
      </c>
      <c r="AE61" s="66"/>
      <c r="AF61" s="66" t="s">
        <v>386</v>
      </c>
      <c r="AG61" s="66"/>
      <c r="AH61" s="66" t="s">
        <v>386</v>
      </c>
      <c r="AI61" s="66"/>
      <c r="AJ61" s="66" t="s">
        <v>386</v>
      </c>
      <c r="AK61" s="66"/>
      <c r="AL61" s="66" t="s">
        <v>386</v>
      </c>
      <c r="AM61" s="66"/>
      <c r="AN61" s="66" t="s">
        <v>386</v>
      </c>
      <c r="AO61" s="66"/>
      <c r="AP61" s="66" t="s">
        <v>386</v>
      </c>
      <c r="AQ61" s="66"/>
      <c r="AR61" s="62" t="s">
        <v>386</v>
      </c>
      <c r="AS61" s="62" t="s">
        <v>386</v>
      </c>
      <c r="AT61" s="70"/>
      <c r="AU61" s="62" t="s">
        <v>386</v>
      </c>
      <c r="AV61" s="62" t="s">
        <v>386</v>
      </c>
      <c r="AW61" s="70"/>
      <c r="AX61" s="62" t="s">
        <v>386</v>
      </c>
      <c r="AY61" s="62" t="s">
        <v>386</v>
      </c>
      <c r="AZ61" s="70"/>
      <c r="BA61" s="62">
        <v>5</v>
      </c>
      <c r="BB61" s="379"/>
      <c r="BC61" s="62">
        <v>100</v>
      </c>
      <c r="BD61" s="62" t="s">
        <v>37</v>
      </c>
      <c r="BE61" s="1" t="s">
        <v>386</v>
      </c>
      <c r="BF61" s="62" t="s">
        <v>386</v>
      </c>
      <c r="BG61" s="62" t="s">
        <v>386</v>
      </c>
      <c r="BH61" s="70"/>
      <c r="BI61" s="62">
        <v>2</v>
      </c>
      <c r="BJ61" s="379"/>
      <c r="BK61" s="1">
        <v>70</v>
      </c>
      <c r="BL61" s="62" t="s">
        <v>58</v>
      </c>
      <c r="BM61" s="1" t="s">
        <v>386</v>
      </c>
      <c r="BN61" s="62" t="s">
        <v>386</v>
      </c>
      <c r="BO61" s="62" t="s">
        <v>386</v>
      </c>
      <c r="BP61" s="70"/>
      <c r="BQ61" s="62" t="s">
        <v>386</v>
      </c>
      <c r="BR61" s="62" t="s">
        <v>386</v>
      </c>
      <c r="BS61" s="62" t="s">
        <v>386</v>
      </c>
      <c r="BT61" s="70"/>
    </row>
    <row r="62" spans="1:73" ht="22.5" customHeight="1" x14ac:dyDescent="0.35">
      <c r="A62" s="66">
        <v>9</v>
      </c>
      <c r="B62" s="62" t="s">
        <v>800</v>
      </c>
      <c r="C62" s="64" t="s">
        <v>141</v>
      </c>
      <c r="D62" s="66" t="s">
        <v>140</v>
      </c>
      <c r="E62" s="377"/>
      <c r="F62" s="66"/>
      <c r="G62" s="66"/>
      <c r="H62" s="66"/>
      <c r="I62" s="70"/>
      <c r="J62" s="66">
        <v>3</v>
      </c>
      <c r="K62" s="62" t="s">
        <v>811</v>
      </c>
      <c r="L62" s="66" t="s">
        <v>158</v>
      </c>
      <c r="M62" s="378" t="s">
        <v>812</v>
      </c>
      <c r="N62" s="66" t="s">
        <v>259</v>
      </c>
      <c r="O62" s="66" t="s">
        <v>805</v>
      </c>
      <c r="P62" s="66">
        <v>3</v>
      </c>
      <c r="Q62" s="62" t="s">
        <v>813</v>
      </c>
      <c r="R62" s="66" t="s">
        <v>210</v>
      </c>
      <c r="S62" s="66" t="s">
        <v>796</v>
      </c>
      <c r="T62" s="379"/>
      <c r="U62" s="70"/>
      <c r="V62" s="66"/>
      <c r="W62" s="62" t="s">
        <v>386</v>
      </c>
      <c r="X62" s="70"/>
      <c r="AA62" s="62" t="s">
        <v>386</v>
      </c>
      <c r="AB62" s="70"/>
      <c r="AC62" s="66"/>
      <c r="AD62" s="66" t="s">
        <v>386</v>
      </c>
      <c r="AE62" s="66"/>
      <c r="AF62" s="66" t="s">
        <v>386</v>
      </c>
      <c r="AG62" s="66"/>
      <c r="AH62" s="66" t="s">
        <v>386</v>
      </c>
      <c r="AI62" s="66"/>
      <c r="AJ62" s="66" t="s">
        <v>386</v>
      </c>
      <c r="AK62" s="66"/>
      <c r="AL62" s="66" t="s">
        <v>386</v>
      </c>
      <c r="AM62" s="66"/>
      <c r="AN62" s="66" t="s">
        <v>386</v>
      </c>
      <c r="AO62" s="66"/>
      <c r="AP62" s="66" t="s">
        <v>386</v>
      </c>
      <c r="AQ62" s="66"/>
      <c r="AR62" s="62" t="s">
        <v>386</v>
      </c>
      <c r="AS62" s="62" t="s">
        <v>386</v>
      </c>
      <c r="AT62" s="70"/>
      <c r="AU62" s="62" t="s">
        <v>386</v>
      </c>
      <c r="AV62" s="62" t="s">
        <v>386</v>
      </c>
      <c r="AW62" s="70"/>
      <c r="AX62" s="62" t="s">
        <v>386</v>
      </c>
      <c r="AY62" s="62" t="s">
        <v>386</v>
      </c>
      <c r="AZ62" s="70"/>
      <c r="BA62" s="62">
        <v>5</v>
      </c>
      <c r="BB62" s="379"/>
      <c r="BC62" s="62">
        <v>100</v>
      </c>
      <c r="BD62" s="62" t="s">
        <v>37</v>
      </c>
      <c r="BE62" s="1" t="s">
        <v>386</v>
      </c>
      <c r="BF62" s="62" t="s">
        <v>386</v>
      </c>
      <c r="BG62" s="62" t="s">
        <v>386</v>
      </c>
      <c r="BH62" s="70"/>
      <c r="BI62" s="62">
        <v>2</v>
      </c>
      <c r="BJ62" s="379"/>
      <c r="BK62" s="1">
        <v>70</v>
      </c>
      <c r="BL62" s="62" t="s">
        <v>58</v>
      </c>
      <c r="BM62" s="1" t="s">
        <v>386</v>
      </c>
      <c r="BN62" s="62" t="s">
        <v>386</v>
      </c>
      <c r="BO62" s="62" t="s">
        <v>386</v>
      </c>
      <c r="BP62" s="70"/>
      <c r="BQ62" s="62" t="s">
        <v>386</v>
      </c>
      <c r="BR62" s="62" t="s">
        <v>386</v>
      </c>
      <c r="BS62" s="62" t="s">
        <v>386</v>
      </c>
      <c r="BT62" s="70"/>
    </row>
    <row r="63" spans="1:73" ht="22.5" customHeight="1" x14ac:dyDescent="0.35">
      <c r="A63" s="66">
        <v>9</v>
      </c>
      <c r="B63" s="62" t="s">
        <v>800</v>
      </c>
      <c r="C63" s="64" t="s">
        <v>141</v>
      </c>
      <c r="D63" s="66" t="s">
        <v>140</v>
      </c>
      <c r="E63" s="377"/>
      <c r="F63" s="66"/>
      <c r="G63" s="66"/>
      <c r="H63" s="66"/>
      <c r="I63" s="70"/>
      <c r="J63" s="66">
        <v>4</v>
      </c>
      <c r="K63" s="62" t="s">
        <v>814</v>
      </c>
      <c r="L63" s="66" t="s">
        <v>158</v>
      </c>
      <c r="M63" s="378" t="s">
        <v>815</v>
      </c>
      <c r="N63" s="66" t="s">
        <v>259</v>
      </c>
      <c r="O63" s="66" t="s">
        <v>805</v>
      </c>
      <c r="P63" s="66"/>
      <c r="R63" s="66"/>
      <c r="S63" s="66"/>
      <c r="T63" s="379"/>
      <c r="U63" s="70"/>
      <c r="V63" s="66"/>
      <c r="W63" s="62" t="s">
        <v>386</v>
      </c>
      <c r="X63" s="70"/>
      <c r="AA63" s="62" t="s">
        <v>386</v>
      </c>
      <c r="AB63" s="70"/>
      <c r="AC63" s="66"/>
      <c r="AD63" s="66" t="s">
        <v>386</v>
      </c>
      <c r="AE63" s="66"/>
      <c r="AF63" s="66" t="s">
        <v>386</v>
      </c>
      <c r="AG63" s="66"/>
      <c r="AH63" s="66" t="s">
        <v>386</v>
      </c>
      <c r="AI63" s="66"/>
      <c r="AJ63" s="66" t="s">
        <v>386</v>
      </c>
      <c r="AK63" s="66"/>
      <c r="AL63" s="66" t="s">
        <v>386</v>
      </c>
      <c r="AM63" s="66"/>
      <c r="AN63" s="66" t="s">
        <v>386</v>
      </c>
      <c r="AO63" s="66"/>
      <c r="AP63" s="66" t="s">
        <v>386</v>
      </c>
      <c r="AQ63" s="66"/>
      <c r="AR63" s="62" t="s">
        <v>386</v>
      </c>
      <c r="AS63" s="62" t="s">
        <v>386</v>
      </c>
      <c r="AT63" s="70"/>
      <c r="AU63" s="62" t="s">
        <v>386</v>
      </c>
      <c r="AV63" s="62" t="s">
        <v>386</v>
      </c>
      <c r="AW63" s="70"/>
      <c r="AX63" s="62" t="s">
        <v>386</v>
      </c>
      <c r="AY63" s="62" t="s">
        <v>386</v>
      </c>
      <c r="AZ63" s="70"/>
      <c r="BA63" s="62">
        <v>5</v>
      </c>
      <c r="BB63" s="379"/>
      <c r="BC63" s="62">
        <v>100</v>
      </c>
      <c r="BD63" s="62" t="s">
        <v>37</v>
      </c>
      <c r="BE63" s="1" t="s">
        <v>386</v>
      </c>
      <c r="BF63" s="62" t="s">
        <v>386</v>
      </c>
      <c r="BG63" s="62" t="s">
        <v>386</v>
      </c>
      <c r="BH63" s="70"/>
      <c r="BI63" s="62">
        <v>2</v>
      </c>
      <c r="BJ63" s="379"/>
      <c r="BK63" s="1">
        <v>70</v>
      </c>
      <c r="BL63" s="62" t="s">
        <v>58</v>
      </c>
      <c r="BM63" s="1" t="s">
        <v>386</v>
      </c>
      <c r="BN63" s="62" t="s">
        <v>386</v>
      </c>
      <c r="BO63" s="62" t="s">
        <v>386</v>
      </c>
      <c r="BP63" s="70"/>
      <c r="BQ63" s="62" t="s">
        <v>386</v>
      </c>
      <c r="BR63" s="62" t="s">
        <v>386</v>
      </c>
      <c r="BS63" s="62" t="s">
        <v>386</v>
      </c>
      <c r="BT63" s="70"/>
    </row>
    <row r="64" spans="1:73" ht="22.5" customHeight="1" x14ac:dyDescent="0.35">
      <c r="A64" s="66">
        <v>10</v>
      </c>
      <c r="B64" s="62" t="s">
        <v>816</v>
      </c>
      <c r="C64" s="64" t="s">
        <v>141</v>
      </c>
      <c r="D64" s="66" t="s">
        <v>140</v>
      </c>
      <c r="E64" s="377" t="s">
        <v>791</v>
      </c>
      <c r="F64" s="66" t="s">
        <v>817</v>
      </c>
      <c r="G64" s="66" t="s">
        <v>72</v>
      </c>
      <c r="H64" s="66" t="s">
        <v>818</v>
      </c>
      <c r="I64" s="70"/>
      <c r="J64" s="66">
        <v>1</v>
      </c>
      <c r="K64" s="62" t="s">
        <v>819</v>
      </c>
      <c r="L64" s="66" t="s">
        <v>158</v>
      </c>
      <c r="M64" s="378" t="s">
        <v>820</v>
      </c>
      <c r="N64" s="66" t="s">
        <v>259</v>
      </c>
      <c r="O64" s="66" t="s">
        <v>821</v>
      </c>
      <c r="P64" s="66">
        <v>1</v>
      </c>
      <c r="Q64" s="62" t="s">
        <v>822</v>
      </c>
      <c r="R64" s="66" t="s">
        <v>210</v>
      </c>
      <c r="S64" s="66" t="s">
        <v>807</v>
      </c>
      <c r="T64" s="379" t="s">
        <v>387</v>
      </c>
      <c r="U64" s="70"/>
      <c r="V64" s="66" t="s">
        <v>52</v>
      </c>
      <c r="W64" s="62">
        <v>4</v>
      </c>
      <c r="X64" s="70"/>
      <c r="Y64" s="1">
        <v>9</v>
      </c>
      <c r="Z64" s="62" t="s">
        <v>37</v>
      </c>
      <c r="AA64" s="62">
        <v>4</v>
      </c>
      <c r="AB64" s="70"/>
      <c r="AC64" s="66"/>
      <c r="AD64" s="66" t="s">
        <v>386</v>
      </c>
      <c r="AE64" s="66"/>
      <c r="AF64" s="66" t="s">
        <v>386</v>
      </c>
      <c r="AG64" s="66"/>
      <c r="AH64" s="66" t="s">
        <v>386</v>
      </c>
      <c r="AI64" s="66"/>
      <c r="AJ64" s="66" t="s">
        <v>386</v>
      </c>
      <c r="AK64" s="66"/>
      <c r="AL64" s="66" t="s">
        <v>386</v>
      </c>
      <c r="AM64" s="66"/>
      <c r="AN64" s="66" t="s">
        <v>386</v>
      </c>
      <c r="AO64" s="66"/>
      <c r="AP64" s="66" t="s">
        <v>386</v>
      </c>
      <c r="AQ64" s="66"/>
      <c r="AR64" s="62" t="s">
        <v>386</v>
      </c>
      <c r="AS64" s="62" t="s">
        <v>386</v>
      </c>
      <c r="AT64" s="70"/>
      <c r="AU64" s="62">
        <v>4</v>
      </c>
      <c r="AV64" s="62" t="s">
        <v>37</v>
      </c>
      <c r="AW64" s="70"/>
      <c r="AX64" s="62">
        <v>16</v>
      </c>
      <c r="AY64" s="369" t="s">
        <v>32</v>
      </c>
      <c r="AZ64" s="70"/>
      <c r="BA64" s="62">
        <v>1</v>
      </c>
      <c r="BB64" s="379" t="s">
        <v>105</v>
      </c>
      <c r="BC64" s="62">
        <v>100</v>
      </c>
      <c r="BD64" s="62" t="s">
        <v>37</v>
      </c>
      <c r="BE64" s="1">
        <v>4</v>
      </c>
      <c r="BF64" s="62">
        <v>1</v>
      </c>
      <c r="BG64" s="62" t="s">
        <v>97</v>
      </c>
      <c r="BH64" s="70"/>
      <c r="BI64" s="62">
        <v>3</v>
      </c>
      <c r="BJ64" s="379" t="s">
        <v>387</v>
      </c>
      <c r="BK64" s="1">
        <v>70</v>
      </c>
      <c r="BL64" s="62" t="s">
        <v>58</v>
      </c>
      <c r="BM64" s="1">
        <v>0</v>
      </c>
      <c r="BN64" s="62">
        <v>4</v>
      </c>
      <c r="BO64" s="62" t="s">
        <v>37</v>
      </c>
      <c r="BP64" s="70"/>
      <c r="BQ64" s="62">
        <v>4</v>
      </c>
      <c r="BR64" s="371" t="s">
        <v>54</v>
      </c>
      <c r="BS64" s="62" t="s">
        <v>55</v>
      </c>
      <c r="BT64" s="70"/>
    </row>
    <row r="65" spans="1:72" ht="22.5" customHeight="1" x14ac:dyDescent="0.35">
      <c r="A65" s="66">
        <v>10</v>
      </c>
      <c r="B65" s="62" t="s">
        <v>816</v>
      </c>
      <c r="C65" s="64" t="s">
        <v>141</v>
      </c>
      <c r="D65" s="66" t="s">
        <v>140</v>
      </c>
      <c r="E65" s="377"/>
      <c r="F65" s="66"/>
      <c r="G65" s="66"/>
      <c r="H65" s="66"/>
      <c r="I65" s="70"/>
      <c r="J65" s="66">
        <v>2</v>
      </c>
      <c r="K65" s="62" t="s">
        <v>823</v>
      </c>
      <c r="L65" s="66" t="s">
        <v>158</v>
      </c>
      <c r="M65" s="378" t="s">
        <v>824</v>
      </c>
      <c r="N65" s="66" t="s">
        <v>259</v>
      </c>
      <c r="O65" s="66" t="s">
        <v>821</v>
      </c>
      <c r="P65" s="66">
        <v>2</v>
      </c>
      <c r="Q65" s="62" t="s">
        <v>825</v>
      </c>
      <c r="R65" s="66" t="s">
        <v>210</v>
      </c>
      <c r="S65" s="66" t="s">
        <v>796</v>
      </c>
      <c r="T65" s="379"/>
      <c r="U65" s="70"/>
      <c r="V65" s="66"/>
      <c r="W65" s="62" t="s">
        <v>386</v>
      </c>
      <c r="X65" s="70"/>
      <c r="Z65" s="62" t="s">
        <v>386</v>
      </c>
      <c r="AA65" s="62" t="s">
        <v>386</v>
      </c>
      <c r="AB65" s="70"/>
      <c r="AC65" s="66"/>
      <c r="AD65" s="66" t="s">
        <v>386</v>
      </c>
      <c r="AE65" s="66"/>
      <c r="AF65" s="66" t="s">
        <v>386</v>
      </c>
      <c r="AG65" s="66"/>
      <c r="AH65" s="66" t="s">
        <v>386</v>
      </c>
      <c r="AI65" s="66"/>
      <c r="AJ65" s="66" t="s">
        <v>386</v>
      </c>
      <c r="AK65" s="66"/>
      <c r="AL65" s="66" t="s">
        <v>386</v>
      </c>
      <c r="AM65" s="66"/>
      <c r="AN65" s="66" t="s">
        <v>386</v>
      </c>
      <c r="AO65" s="66"/>
      <c r="AP65" s="66" t="s">
        <v>386</v>
      </c>
      <c r="AQ65" s="66"/>
      <c r="AR65" s="62" t="s">
        <v>386</v>
      </c>
      <c r="AS65" s="62" t="s">
        <v>386</v>
      </c>
      <c r="AT65" s="70"/>
      <c r="AU65" s="62" t="s">
        <v>386</v>
      </c>
      <c r="AV65" s="62" t="s">
        <v>386</v>
      </c>
      <c r="AW65" s="70"/>
      <c r="AX65" s="62" t="s">
        <v>386</v>
      </c>
      <c r="AY65" s="62" t="s">
        <v>386</v>
      </c>
      <c r="AZ65" s="70"/>
      <c r="BA65" s="62">
        <v>1</v>
      </c>
      <c r="BB65" s="379"/>
      <c r="BC65" s="62">
        <v>100</v>
      </c>
      <c r="BD65" s="62" t="s">
        <v>37</v>
      </c>
      <c r="BE65" s="1" t="s">
        <v>386</v>
      </c>
      <c r="BF65" s="62" t="s">
        <v>386</v>
      </c>
      <c r="BG65" s="62" t="s">
        <v>386</v>
      </c>
      <c r="BH65" s="70"/>
      <c r="BI65" s="62">
        <v>3</v>
      </c>
      <c r="BJ65" s="379"/>
      <c r="BK65" s="1">
        <v>70</v>
      </c>
      <c r="BL65" s="62" t="s">
        <v>58</v>
      </c>
      <c r="BM65" s="1" t="s">
        <v>386</v>
      </c>
      <c r="BN65" s="62" t="s">
        <v>386</v>
      </c>
      <c r="BO65" s="62" t="s">
        <v>386</v>
      </c>
      <c r="BP65" s="70"/>
      <c r="BQ65" s="62" t="s">
        <v>386</v>
      </c>
      <c r="BR65" s="62" t="s">
        <v>386</v>
      </c>
      <c r="BS65" s="62" t="s">
        <v>386</v>
      </c>
      <c r="BT65" s="70"/>
    </row>
    <row r="66" spans="1:72" ht="22.5" customHeight="1" x14ac:dyDescent="0.35">
      <c r="A66" s="66">
        <v>10</v>
      </c>
      <c r="B66" s="62" t="s">
        <v>816</v>
      </c>
      <c r="C66" s="64" t="s">
        <v>141</v>
      </c>
      <c r="D66" s="66" t="s">
        <v>140</v>
      </c>
      <c r="E66" s="377"/>
      <c r="F66" s="66"/>
      <c r="G66" s="66"/>
      <c r="H66" s="66"/>
      <c r="I66" s="70"/>
      <c r="J66" s="66"/>
      <c r="L66" s="66"/>
      <c r="M66" s="378"/>
      <c r="N66" s="66" t="s">
        <v>259</v>
      </c>
      <c r="O66" s="66" t="s">
        <v>821</v>
      </c>
      <c r="P66" s="66">
        <v>3</v>
      </c>
      <c r="Q66" s="62" t="s">
        <v>826</v>
      </c>
      <c r="R66" s="66" t="s">
        <v>210</v>
      </c>
      <c r="S66" s="66" t="s">
        <v>631</v>
      </c>
      <c r="T66" s="379"/>
      <c r="U66" s="70"/>
      <c r="V66" s="66"/>
      <c r="W66" s="62" t="s">
        <v>386</v>
      </c>
      <c r="X66" s="70"/>
      <c r="Z66" s="62" t="s">
        <v>386</v>
      </c>
      <c r="AA66" s="62" t="s">
        <v>386</v>
      </c>
      <c r="AB66" s="70"/>
      <c r="AC66" s="66"/>
      <c r="AD66" s="66" t="s">
        <v>386</v>
      </c>
      <c r="AE66" s="66"/>
      <c r="AF66" s="66" t="s">
        <v>386</v>
      </c>
      <c r="AG66" s="66"/>
      <c r="AH66" s="66" t="s">
        <v>386</v>
      </c>
      <c r="AI66" s="66"/>
      <c r="AJ66" s="66" t="s">
        <v>386</v>
      </c>
      <c r="AK66" s="66"/>
      <c r="AL66" s="66" t="s">
        <v>386</v>
      </c>
      <c r="AM66" s="66"/>
      <c r="AN66" s="66" t="s">
        <v>386</v>
      </c>
      <c r="AO66" s="66"/>
      <c r="AP66" s="66" t="s">
        <v>386</v>
      </c>
      <c r="AQ66" s="66"/>
      <c r="AR66" s="62" t="s">
        <v>386</v>
      </c>
      <c r="AS66" s="62" t="s">
        <v>386</v>
      </c>
      <c r="AT66" s="70"/>
      <c r="AU66" s="62" t="s">
        <v>386</v>
      </c>
      <c r="AV66" s="62" t="s">
        <v>386</v>
      </c>
      <c r="AW66" s="70"/>
      <c r="AX66" s="62" t="s">
        <v>386</v>
      </c>
      <c r="AY66" s="62" t="s">
        <v>386</v>
      </c>
      <c r="AZ66" s="70"/>
      <c r="BA66" s="62">
        <v>1</v>
      </c>
      <c r="BB66" s="379"/>
      <c r="BC66" s="62">
        <v>100</v>
      </c>
      <c r="BD66" s="62" t="s">
        <v>37</v>
      </c>
      <c r="BE66" s="1" t="s">
        <v>386</v>
      </c>
      <c r="BF66" s="62" t="s">
        <v>386</v>
      </c>
      <c r="BG66" s="62" t="s">
        <v>386</v>
      </c>
      <c r="BH66" s="70"/>
      <c r="BI66" s="62">
        <v>3</v>
      </c>
      <c r="BJ66" s="379"/>
      <c r="BK66" s="1">
        <v>70</v>
      </c>
      <c r="BL66" s="62" t="s">
        <v>58</v>
      </c>
      <c r="BM66" s="1" t="s">
        <v>386</v>
      </c>
      <c r="BN66" s="62" t="s">
        <v>386</v>
      </c>
      <c r="BO66" s="62" t="s">
        <v>386</v>
      </c>
      <c r="BP66" s="70"/>
      <c r="BQ66" s="62" t="s">
        <v>386</v>
      </c>
      <c r="BR66" s="62" t="s">
        <v>386</v>
      </c>
      <c r="BS66" s="62" t="s">
        <v>386</v>
      </c>
      <c r="BT66" s="70"/>
    </row>
    <row r="67" spans="1:72" ht="22.5" customHeight="1" x14ac:dyDescent="0.35">
      <c r="A67" s="66">
        <v>11</v>
      </c>
      <c r="B67" s="62" t="s">
        <v>827</v>
      </c>
      <c r="C67" s="64" t="s">
        <v>141</v>
      </c>
      <c r="D67" s="66" t="s">
        <v>140</v>
      </c>
      <c r="E67" s="377" t="s">
        <v>828</v>
      </c>
      <c r="F67" s="66" t="s">
        <v>829</v>
      </c>
      <c r="G67" s="66" t="s">
        <v>72</v>
      </c>
      <c r="H67" s="66" t="s">
        <v>830</v>
      </c>
      <c r="I67" s="70"/>
      <c r="J67" s="66">
        <v>1</v>
      </c>
      <c r="K67" s="62" t="s">
        <v>831</v>
      </c>
      <c r="L67" s="66" t="s">
        <v>158</v>
      </c>
      <c r="M67" s="378" t="s">
        <v>832</v>
      </c>
      <c r="N67" s="66" t="s">
        <v>259</v>
      </c>
      <c r="O67" s="66" t="s">
        <v>833</v>
      </c>
      <c r="P67" s="66">
        <v>1</v>
      </c>
      <c r="Q67" s="62" t="s">
        <v>834</v>
      </c>
      <c r="R67" s="66" t="s">
        <v>210</v>
      </c>
      <c r="S67" s="66" t="s">
        <v>807</v>
      </c>
      <c r="T67" s="379" t="s">
        <v>105</v>
      </c>
      <c r="U67" s="70"/>
      <c r="V67" s="66" t="s">
        <v>52</v>
      </c>
      <c r="W67" s="62">
        <v>4</v>
      </c>
      <c r="X67" s="70"/>
      <c r="Y67" s="1">
        <v>11</v>
      </c>
      <c r="Z67" s="62" t="s">
        <v>37</v>
      </c>
      <c r="AA67" s="62">
        <v>4</v>
      </c>
      <c r="AB67" s="70"/>
      <c r="AC67" s="66"/>
      <c r="AD67" s="66" t="s">
        <v>386</v>
      </c>
      <c r="AE67" s="66"/>
      <c r="AF67" s="66" t="s">
        <v>386</v>
      </c>
      <c r="AG67" s="66"/>
      <c r="AH67" s="66" t="s">
        <v>386</v>
      </c>
      <c r="AI67" s="66"/>
      <c r="AJ67" s="66" t="s">
        <v>386</v>
      </c>
      <c r="AK67" s="66"/>
      <c r="AL67" s="66" t="s">
        <v>386</v>
      </c>
      <c r="AM67" s="66"/>
      <c r="AN67" s="66" t="s">
        <v>386</v>
      </c>
      <c r="AO67" s="66"/>
      <c r="AP67" s="66" t="s">
        <v>386</v>
      </c>
      <c r="AQ67" s="66"/>
      <c r="AR67" s="62" t="s">
        <v>386</v>
      </c>
      <c r="AS67" s="62" t="s">
        <v>386</v>
      </c>
      <c r="AT67" s="70"/>
      <c r="AU67" s="62">
        <v>4</v>
      </c>
      <c r="AV67" s="62" t="s">
        <v>37</v>
      </c>
      <c r="AW67" s="70"/>
      <c r="AX67" s="62">
        <v>16</v>
      </c>
      <c r="AY67" s="369" t="s">
        <v>32</v>
      </c>
      <c r="AZ67" s="70"/>
      <c r="BA67" s="62">
        <v>1</v>
      </c>
      <c r="BB67" s="379" t="s">
        <v>105</v>
      </c>
      <c r="BC67" s="62">
        <v>20</v>
      </c>
      <c r="BD67" s="62" t="s">
        <v>79</v>
      </c>
      <c r="BE67" s="1">
        <v>0</v>
      </c>
      <c r="BF67" s="62">
        <v>4</v>
      </c>
      <c r="BG67" s="62" t="s">
        <v>52</v>
      </c>
      <c r="BH67" s="70"/>
      <c r="BI67" s="62">
        <v>3</v>
      </c>
      <c r="BJ67" s="379" t="s">
        <v>387</v>
      </c>
      <c r="BK67" s="1">
        <v>70</v>
      </c>
      <c r="BL67" s="62" t="s">
        <v>58</v>
      </c>
      <c r="BM67" s="1">
        <v>0</v>
      </c>
      <c r="BN67" s="62">
        <v>4</v>
      </c>
      <c r="BO67" s="62" t="s">
        <v>37</v>
      </c>
      <c r="BP67" s="70"/>
      <c r="BQ67" s="62">
        <v>16</v>
      </c>
      <c r="BR67" s="369" t="s">
        <v>32</v>
      </c>
      <c r="BS67" s="62" t="s">
        <v>33</v>
      </c>
      <c r="BT67" s="70"/>
    </row>
    <row r="68" spans="1:72" ht="22.5" customHeight="1" x14ac:dyDescent="0.35">
      <c r="A68" s="66">
        <v>11</v>
      </c>
      <c r="B68" s="62" t="s">
        <v>827</v>
      </c>
      <c r="C68" s="64" t="s">
        <v>141</v>
      </c>
      <c r="D68" s="66" t="s">
        <v>140</v>
      </c>
      <c r="E68" s="377"/>
      <c r="F68" s="66"/>
      <c r="G68" s="66"/>
      <c r="H68" s="66"/>
      <c r="I68" s="70"/>
      <c r="J68" s="66">
        <v>2</v>
      </c>
      <c r="K68" s="62" t="s">
        <v>835</v>
      </c>
      <c r="L68" s="66" t="s">
        <v>158</v>
      </c>
      <c r="M68" s="378" t="s">
        <v>836</v>
      </c>
      <c r="N68" s="66" t="s">
        <v>259</v>
      </c>
      <c r="O68" s="66" t="s">
        <v>833</v>
      </c>
      <c r="P68" s="66">
        <v>2</v>
      </c>
      <c r="Q68" s="62" t="s">
        <v>837</v>
      </c>
      <c r="R68" s="66" t="s">
        <v>210</v>
      </c>
      <c r="S68" s="66" t="s">
        <v>631</v>
      </c>
      <c r="T68" s="379"/>
      <c r="U68" s="70"/>
      <c r="V68" s="66"/>
      <c r="W68" s="62" t="s">
        <v>386</v>
      </c>
      <c r="X68" s="70"/>
      <c r="Z68" s="62" t="s">
        <v>386</v>
      </c>
      <c r="AA68" s="62" t="s">
        <v>386</v>
      </c>
      <c r="AB68" s="70"/>
      <c r="AC68" s="66"/>
      <c r="AD68" s="66" t="s">
        <v>386</v>
      </c>
      <c r="AE68" s="66"/>
      <c r="AF68" s="66" t="s">
        <v>386</v>
      </c>
      <c r="AG68" s="66"/>
      <c r="AH68" s="66" t="s">
        <v>386</v>
      </c>
      <c r="AI68" s="66"/>
      <c r="AJ68" s="66" t="s">
        <v>386</v>
      </c>
      <c r="AK68" s="66"/>
      <c r="AL68" s="66" t="s">
        <v>386</v>
      </c>
      <c r="AM68" s="66"/>
      <c r="AN68" s="66" t="s">
        <v>386</v>
      </c>
      <c r="AO68" s="66"/>
      <c r="AP68" s="66" t="s">
        <v>386</v>
      </c>
      <c r="AQ68" s="66"/>
      <c r="AR68" s="62" t="s">
        <v>386</v>
      </c>
      <c r="AS68" s="62" t="s">
        <v>386</v>
      </c>
      <c r="AT68" s="70"/>
      <c r="AU68" s="62" t="s">
        <v>386</v>
      </c>
      <c r="AV68" s="62" t="s">
        <v>386</v>
      </c>
      <c r="AW68" s="70"/>
      <c r="AX68" s="62" t="s">
        <v>386</v>
      </c>
      <c r="AY68" s="62" t="s">
        <v>386</v>
      </c>
      <c r="AZ68" s="70"/>
      <c r="BA68" s="62">
        <v>1</v>
      </c>
      <c r="BB68" s="379"/>
      <c r="BC68" s="62">
        <v>20</v>
      </c>
      <c r="BD68" s="62" t="s">
        <v>79</v>
      </c>
      <c r="BE68" s="1" t="s">
        <v>386</v>
      </c>
      <c r="BF68" s="62" t="s">
        <v>386</v>
      </c>
      <c r="BG68" s="62" t="s">
        <v>386</v>
      </c>
      <c r="BH68" s="70"/>
      <c r="BI68" s="62">
        <v>3</v>
      </c>
      <c r="BJ68" s="379"/>
      <c r="BK68" s="1">
        <v>70</v>
      </c>
      <c r="BL68" s="62" t="s">
        <v>58</v>
      </c>
      <c r="BM68" s="1" t="s">
        <v>386</v>
      </c>
      <c r="BN68" s="62" t="s">
        <v>386</v>
      </c>
      <c r="BO68" s="62" t="s">
        <v>386</v>
      </c>
      <c r="BP68" s="70"/>
      <c r="BQ68" s="62" t="s">
        <v>386</v>
      </c>
      <c r="BR68" s="62" t="s">
        <v>386</v>
      </c>
      <c r="BS68" s="62" t="s">
        <v>386</v>
      </c>
      <c r="BT68" s="70"/>
    </row>
    <row r="69" spans="1:72" ht="22.5" customHeight="1" x14ac:dyDescent="0.35">
      <c r="A69" s="66">
        <v>11</v>
      </c>
      <c r="B69" s="62" t="s">
        <v>827</v>
      </c>
      <c r="C69" s="64" t="s">
        <v>141</v>
      </c>
      <c r="D69" s="66" t="s">
        <v>140</v>
      </c>
      <c r="E69" s="377"/>
      <c r="F69" s="66"/>
      <c r="G69" s="66"/>
      <c r="H69" s="66"/>
      <c r="I69" s="70"/>
      <c r="J69" s="66">
        <v>3</v>
      </c>
      <c r="K69" s="62" t="s">
        <v>838</v>
      </c>
      <c r="L69" s="66" t="s">
        <v>158</v>
      </c>
      <c r="M69" s="378" t="s">
        <v>839</v>
      </c>
      <c r="N69" s="66" t="s">
        <v>259</v>
      </c>
      <c r="O69" s="66" t="s">
        <v>833</v>
      </c>
      <c r="P69" s="66">
        <v>3</v>
      </c>
      <c r="Q69" s="62" t="s">
        <v>840</v>
      </c>
      <c r="R69" s="66" t="s">
        <v>210</v>
      </c>
      <c r="S69" s="66" t="s">
        <v>796</v>
      </c>
      <c r="T69" s="379"/>
      <c r="U69" s="70"/>
      <c r="V69" s="66"/>
      <c r="W69" s="62" t="s">
        <v>386</v>
      </c>
      <c r="X69" s="70"/>
      <c r="Z69" s="62" t="s">
        <v>386</v>
      </c>
      <c r="AA69" s="62" t="s">
        <v>386</v>
      </c>
      <c r="AB69" s="70"/>
      <c r="AC69" s="66"/>
      <c r="AD69" s="66" t="s">
        <v>386</v>
      </c>
      <c r="AE69" s="66"/>
      <c r="AF69" s="66" t="s">
        <v>386</v>
      </c>
      <c r="AG69" s="66"/>
      <c r="AH69" s="66" t="s">
        <v>386</v>
      </c>
      <c r="AI69" s="66"/>
      <c r="AJ69" s="66" t="s">
        <v>386</v>
      </c>
      <c r="AK69" s="66"/>
      <c r="AL69" s="66" t="s">
        <v>386</v>
      </c>
      <c r="AM69" s="66"/>
      <c r="AN69" s="66" t="s">
        <v>386</v>
      </c>
      <c r="AO69" s="66"/>
      <c r="AP69" s="66" t="s">
        <v>386</v>
      </c>
      <c r="AQ69" s="66"/>
      <c r="AR69" s="62" t="s">
        <v>386</v>
      </c>
      <c r="AS69" s="62" t="s">
        <v>386</v>
      </c>
      <c r="AT69" s="70"/>
      <c r="AU69" s="62" t="s">
        <v>386</v>
      </c>
      <c r="AV69" s="62" t="s">
        <v>386</v>
      </c>
      <c r="AW69" s="70"/>
      <c r="AX69" s="62" t="s">
        <v>386</v>
      </c>
      <c r="AY69" s="62" t="s">
        <v>386</v>
      </c>
      <c r="AZ69" s="70"/>
      <c r="BA69" s="62">
        <v>1</v>
      </c>
      <c r="BB69" s="379"/>
      <c r="BC69" s="62">
        <v>20</v>
      </c>
      <c r="BD69" s="62" t="s">
        <v>79</v>
      </c>
      <c r="BE69" s="1" t="s">
        <v>386</v>
      </c>
      <c r="BF69" s="62" t="s">
        <v>386</v>
      </c>
      <c r="BG69" s="62" t="s">
        <v>386</v>
      </c>
      <c r="BH69" s="70"/>
      <c r="BI69" s="62">
        <v>3</v>
      </c>
      <c r="BJ69" s="379"/>
      <c r="BK69" s="1">
        <v>70</v>
      </c>
      <c r="BL69" s="62" t="s">
        <v>58</v>
      </c>
      <c r="BM69" s="1" t="s">
        <v>386</v>
      </c>
      <c r="BN69" s="62" t="s">
        <v>386</v>
      </c>
      <c r="BO69" s="62" t="s">
        <v>386</v>
      </c>
      <c r="BP69" s="70"/>
      <c r="BQ69" s="62" t="s">
        <v>386</v>
      </c>
      <c r="BR69" s="62" t="s">
        <v>386</v>
      </c>
      <c r="BS69" s="62" t="s">
        <v>386</v>
      </c>
      <c r="BT69" s="70"/>
    </row>
    <row r="70" spans="1:72" ht="22.5" customHeight="1" x14ac:dyDescent="0.35">
      <c r="A70" s="66">
        <v>12</v>
      </c>
      <c r="B70" s="62" t="s">
        <v>841</v>
      </c>
      <c r="C70" s="64" t="s">
        <v>141</v>
      </c>
      <c r="D70" s="66" t="s">
        <v>140</v>
      </c>
      <c r="E70" s="377" t="s">
        <v>842</v>
      </c>
      <c r="F70" s="66" t="s">
        <v>843</v>
      </c>
      <c r="G70" s="66" t="s">
        <v>51</v>
      </c>
      <c r="H70" s="66" t="s">
        <v>844</v>
      </c>
      <c r="I70" s="70"/>
      <c r="J70" s="66">
        <v>1</v>
      </c>
      <c r="K70" s="62" t="s">
        <v>845</v>
      </c>
      <c r="L70" s="66" t="s">
        <v>150</v>
      </c>
      <c r="M70" s="378" t="s">
        <v>846</v>
      </c>
      <c r="N70" s="66" t="s">
        <v>259</v>
      </c>
      <c r="O70" s="66" t="s">
        <v>847</v>
      </c>
      <c r="P70" s="66">
        <v>1</v>
      </c>
      <c r="Q70" s="62" t="s">
        <v>848</v>
      </c>
      <c r="R70" s="66" t="s">
        <v>210</v>
      </c>
      <c r="S70" s="66" t="s">
        <v>807</v>
      </c>
      <c r="T70" s="379" t="s">
        <v>387</v>
      </c>
      <c r="U70" s="70"/>
      <c r="V70" s="66" t="s">
        <v>29</v>
      </c>
      <c r="W70" s="62">
        <v>5</v>
      </c>
      <c r="X70" s="70"/>
      <c r="Y70" s="1">
        <v>8</v>
      </c>
      <c r="Z70" s="62" t="s">
        <v>37</v>
      </c>
      <c r="AA70" s="62">
        <v>4</v>
      </c>
      <c r="AB70" s="70"/>
      <c r="AC70" s="66"/>
      <c r="AD70" s="66" t="s">
        <v>386</v>
      </c>
      <c r="AE70" s="66"/>
      <c r="AF70" s="66" t="s">
        <v>386</v>
      </c>
      <c r="AG70" s="66"/>
      <c r="AH70" s="66" t="s">
        <v>386</v>
      </c>
      <c r="AI70" s="66"/>
      <c r="AJ70" s="66" t="s">
        <v>386</v>
      </c>
      <c r="AK70" s="66"/>
      <c r="AL70" s="66" t="s">
        <v>386</v>
      </c>
      <c r="AM70" s="66"/>
      <c r="AN70" s="66" t="s">
        <v>386</v>
      </c>
      <c r="AO70" s="66"/>
      <c r="AP70" s="66" t="s">
        <v>386</v>
      </c>
      <c r="AQ70" s="66"/>
      <c r="AR70" s="62" t="s">
        <v>386</v>
      </c>
      <c r="AS70" s="62" t="s">
        <v>386</v>
      </c>
      <c r="AT70" s="70"/>
      <c r="AU70" s="62">
        <v>4</v>
      </c>
      <c r="AV70" s="62" t="s">
        <v>37</v>
      </c>
      <c r="AW70" s="70"/>
      <c r="AX70" s="62">
        <v>20</v>
      </c>
      <c r="AY70" s="369" t="s">
        <v>32</v>
      </c>
      <c r="AZ70" s="70"/>
      <c r="BA70" s="62">
        <v>1</v>
      </c>
      <c r="BB70" s="379" t="s">
        <v>105</v>
      </c>
      <c r="BC70" s="62">
        <v>100</v>
      </c>
      <c r="BD70" s="62" t="s">
        <v>37</v>
      </c>
      <c r="BE70" s="1">
        <v>4</v>
      </c>
      <c r="BF70" s="62">
        <v>1</v>
      </c>
      <c r="BG70" s="62" t="s">
        <v>97</v>
      </c>
      <c r="BH70" s="70"/>
      <c r="BI70" s="62">
        <v>2</v>
      </c>
      <c r="BJ70" s="379" t="s">
        <v>387</v>
      </c>
      <c r="BK70" s="1">
        <v>70</v>
      </c>
      <c r="BL70" s="62" t="s">
        <v>58</v>
      </c>
      <c r="BM70" s="1">
        <v>0</v>
      </c>
      <c r="BN70" s="62">
        <v>4</v>
      </c>
      <c r="BO70" s="62" t="s">
        <v>37</v>
      </c>
      <c r="BP70" s="70"/>
      <c r="BQ70" s="62">
        <v>4</v>
      </c>
      <c r="BR70" s="371" t="s">
        <v>54</v>
      </c>
      <c r="BS70" s="62" t="s">
        <v>55</v>
      </c>
      <c r="BT70" s="70"/>
    </row>
    <row r="71" spans="1:72" ht="22.5" customHeight="1" x14ac:dyDescent="0.35">
      <c r="A71" s="66">
        <v>12</v>
      </c>
      <c r="B71" s="62" t="s">
        <v>841</v>
      </c>
      <c r="C71" s="64" t="s">
        <v>141</v>
      </c>
      <c r="D71" s="66" t="s">
        <v>140</v>
      </c>
      <c r="E71" s="377"/>
      <c r="F71" s="66"/>
      <c r="G71" s="66"/>
      <c r="H71" s="66"/>
      <c r="I71" s="70"/>
      <c r="J71" s="66"/>
      <c r="L71" s="66"/>
      <c r="M71" s="378"/>
      <c r="N71" s="66" t="s">
        <v>259</v>
      </c>
      <c r="O71" s="66" t="s">
        <v>847</v>
      </c>
      <c r="P71" s="66">
        <v>2</v>
      </c>
      <c r="Q71" s="62" t="s">
        <v>849</v>
      </c>
      <c r="R71" s="66" t="s">
        <v>210</v>
      </c>
      <c r="S71" s="66" t="s">
        <v>796</v>
      </c>
      <c r="T71" s="379"/>
      <c r="U71" s="70"/>
      <c r="V71" s="66"/>
      <c r="W71" s="62" t="s">
        <v>386</v>
      </c>
      <c r="X71" s="70"/>
      <c r="AA71" s="62" t="s">
        <v>386</v>
      </c>
      <c r="AB71" s="70"/>
      <c r="AC71" s="66"/>
      <c r="AD71" s="66" t="s">
        <v>386</v>
      </c>
      <c r="AE71" s="66"/>
      <c r="AF71" s="66" t="s">
        <v>386</v>
      </c>
      <c r="AG71" s="66"/>
      <c r="AH71" s="66" t="s">
        <v>386</v>
      </c>
      <c r="AI71" s="66"/>
      <c r="AJ71" s="66" t="s">
        <v>386</v>
      </c>
      <c r="AK71" s="66"/>
      <c r="AL71" s="66" t="s">
        <v>386</v>
      </c>
      <c r="AM71" s="66"/>
      <c r="AN71" s="66" t="s">
        <v>386</v>
      </c>
      <c r="AO71" s="66"/>
      <c r="AP71" s="66" t="s">
        <v>386</v>
      </c>
      <c r="AQ71" s="66"/>
      <c r="AR71" s="62" t="s">
        <v>386</v>
      </c>
      <c r="AS71" s="62" t="s">
        <v>386</v>
      </c>
      <c r="AT71" s="70"/>
      <c r="AU71" s="62" t="s">
        <v>386</v>
      </c>
      <c r="AV71" s="62" t="s">
        <v>386</v>
      </c>
      <c r="AW71" s="70"/>
      <c r="AX71" s="62" t="s">
        <v>386</v>
      </c>
      <c r="AY71" s="62" t="s">
        <v>386</v>
      </c>
      <c r="AZ71" s="70"/>
      <c r="BB71" s="379"/>
      <c r="BH71" s="70"/>
      <c r="BJ71" s="379"/>
      <c r="BP71" s="70"/>
      <c r="BQ71" s="62"/>
      <c r="BR71" s="62" t="s">
        <v>386</v>
      </c>
      <c r="BS71" s="62" t="s">
        <v>386</v>
      </c>
      <c r="BT71" s="70"/>
    </row>
    <row r="72" spans="1:72" ht="22.5" customHeight="1" x14ac:dyDescent="0.35">
      <c r="A72" s="66">
        <v>12</v>
      </c>
      <c r="B72" s="62" t="s">
        <v>841</v>
      </c>
      <c r="C72" s="64" t="s">
        <v>141</v>
      </c>
      <c r="D72" s="66" t="s">
        <v>140</v>
      </c>
      <c r="E72" s="377"/>
      <c r="F72" s="66"/>
      <c r="G72" s="66"/>
      <c r="H72" s="66"/>
      <c r="I72" s="70"/>
      <c r="J72" s="66"/>
      <c r="L72" s="66"/>
      <c r="M72" s="378"/>
      <c r="N72" s="66" t="s">
        <v>259</v>
      </c>
      <c r="O72" s="66" t="s">
        <v>847</v>
      </c>
      <c r="P72" s="66">
        <v>3</v>
      </c>
      <c r="Q72" s="62" t="s">
        <v>850</v>
      </c>
      <c r="R72" s="66" t="s">
        <v>210</v>
      </c>
      <c r="S72" s="66" t="s">
        <v>631</v>
      </c>
      <c r="T72" s="379"/>
      <c r="U72" s="70"/>
      <c r="V72" s="66"/>
      <c r="W72" s="62" t="s">
        <v>386</v>
      </c>
      <c r="X72" s="70"/>
      <c r="AA72" s="62" t="s">
        <v>386</v>
      </c>
      <c r="AB72" s="70"/>
      <c r="AC72" s="66"/>
      <c r="AD72" s="66" t="s">
        <v>386</v>
      </c>
      <c r="AE72" s="66"/>
      <c r="AF72" s="66" t="s">
        <v>386</v>
      </c>
      <c r="AG72" s="66"/>
      <c r="AH72" s="66" t="s">
        <v>386</v>
      </c>
      <c r="AI72" s="66"/>
      <c r="AJ72" s="66" t="s">
        <v>386</v>
      </c>
      <c r="AK72" s="66"/>
      <c r="AL72" s="66" t="s">
        <v>386</v>
      </c>
      <c r="AM72" s="66"/>
      <c r="AN72" s="66" t="s">
        <v>386</v>
      </c>
      <c r="AO72" s="66"/>
      <c r="AP72" s="66" t="s">
        <v>386</v>
      </c>
      <c r="AQ72" s="66"/>
      <c r="AR72" s="62" t="s">
        <v>386</v>
      </c>
      <c r="AS72" s="62" t="s">
        <v>386</v>
      </c>
      <c r="AT72" s="70"/>
      <c r="AU72" s="62" t="s">
        <v>386</v>
      </c>
      <c r="AV72" s="62" t="s">
        <v>386</v>
      </c>
      <c r="AW72" s="70"/>
      <c r="AX72" s="62" t="s">
        <v>386</v>
      </c>
      <c r="AY72" s="62" t="s">
        <v>386</v>
      </c>
      <c r="AZ72" s="70"/>
      <c r="BB72" s="379"/>
      <c r="BH72" s="70"/>
      <c r="BJ72" s="379"/>
      <c r="BP72" s="70"/>
      <c r="BQ72" s="62"/>
      <c r="BR72" s="62" t="s">
        <v>386</v>
      </c>
      <c r="BS72" s="62" t="s">
        <v>386</v>
      </c>
      <c r="BT72" s="70"/>
    </row>
    <row r="73" spans="1:72" ht="22.5" customHeight="1" x14ac:dyDescent="0.35">
      <c r="A73" s="66">
        <v>13</v>
      </c>
      <c r="B73" s="62" t="s">
        <v>851</v>
      </c>
      <c r="C73" s="64" t="s">
        <v>141</v>
      </c>
      <c r="D73" s="66" t="s">
        <v>140</v>
      </c>
      <c r="E73" s="377" t="s">
        <v>793</v>
      </c>
      <c r="F73" s="66" t="s">
        <v>852</v>
      </c>
      <c r="G73" s="66" t="s">
        <v>72</v>
      </c>
      <c r="H73" s="66" t="s">
        <v>853</v>
      </c>
      <c r="I73" s="70"/>
      <c r="J73" s="66">
        <v>1</v>
      </c>
      <c r="K73" s="62" t="s">
        <v>854</v>
      </c>
      <c r="L73" s="66" t="s">
        <v>170</v>
      </c>
      <c r="M73" s="378" t="s">
        <v>855</v>
      </c>
      <c r="N73" s="66" t="s">
        <v>259</v>
      </c>
      <c r="O73" s="66" t="s">
        <v>856</v>
      </c>
      <c r="P73" s="66">
        <v>1</v>
      </c>
      <c r="Q73" s="62" t="s">
        <v>857</v>
      </c>
      <c r="R73" s="66" t="s">
        <v>210</v>
      </c>
      <c r="S73" s="66" t="s">
        <v>858</v>
      </c>
      <c r="T73" s="379" t="s">
        <v>105</v>
      </c>
      <c r="U73" s="70"/>
      <c r="V73" s="66" t="s">
        <v>29</v>
      </c>
      <c r="W73" s="62">
        <v>5</v>
      </c>
      <c r="X73" s="70"/>
      <c r="Y73" s="1">
        <v>16</v>
      </c>
      <c r="Z73" s="62" t="s">
        <v>31</v>
      </c>
      <c r="AA73" s="62">
        <v>5</v>
      </c>
      <c r="AB73" s="70"/>
      <c r="AC73" s="66"/>
      <c r="AD73" s="66" t="s">
        <v>386</v>
      </c>
      <c r="AE73" s="66"/>
      <c r="AF73" s="66" t="s">
        <v>386</v>
      </c>
      <c r="AG73" s="66"/>
      <c r="AH73" s="66" t="s">
        <v>386</v>
      </c>
      <c r="AI73" s="66"/>
      <c r="AJ73" s="66" t="s">
        <v>386</v>
      </c>
      <c r="AK73" s="66"/>
      <c r="AL73" s="66" t="s">
        <v>386</v>
      </c>
      <c r="AM73" s="66"/>
      <c r="AN73" s="66" t="s">
        <v>386</v>
      </c>
      <c r="AO73" s="66"/>
      <c r="AP73" s="66" t="s">
        <v>386</v>
      </c>
      <c r="AQ73" s="66"/>
      <c r="AR73" s="62" t="s">
        <v>386</v>
      </c>
      <c r="AS73" s="62" t="s">
        <v>386</v>
      </c>
      <c r="AT73" s="70"/>
      <c r="AU73" s="62">
        <v>5</v>
      </c>
      <c r="AV73" s="62" t="s">
        <v>31</v>
      </c>
      <c r="AW73" s="70"/>
      <c r="AX73" s="62">
        <v>25</v>
      </c>
      <c r="AY73" s="369" t="s">
        <v>32</v>
      </c>
      <c r="AZ73" s="70"/>
      <c r="BA73" s="62">
        <v>3</v>
      </c>
      <c r="BB73" s="379" t="s">
        <v>105</v>
      </c>
      <c r="BC73" s="62">
        <v>80</v>
      </c>
      <c r="BD73" s="62" t="s">
        <v>58</v>
      </c>
      <c r="BE73" s="1">
        <v>1</v>
      </c>
      <c r="BF73" s="62">
        <v>4</v>
      </c>
      <c r="BG73" s="62" t="s">
        <v>52</v>
      </c>
      <c r="BH73" s="70"/>
      <c r="BI73" s="62">
        <v>2</v>
      </c>
      <c r="BJ73" s="379" t="s">
        <v>105</v>
      </c>
      <c r="BK73" s="1">
        <v>70</v>
      </c>
      <c r="BL73" s="62" t="s">
        <v>58</v>
      </c>
      <c r="BM73" s="1">
        <v>1</v>
      </c>
      <c r="BN73" s="62">
        <v>4</v>
      </c>
      <c r="BO73" s="62" t="s">
        <v>37</v>
      </c>
      <c r="BP73" s="70"/>
      <c r="BQ73" s="62">
        <v>16</v>
      </c>
      <c r="BR73" s="369" t="s">
        <v>32</v>
      </c>
      <c r="BS73" s="62" t="s">
        <v>33</v>
      </c>
      <c r="BT73" s="70"/>
    </row>
    <row r="74" spans="1:72" ht="22.5" customHeight="1" x14ac:dyDescent="0.35">
      <c r="A74" s="66">
        <v>13</v>
      </c>
      <c r="B74" s="62" t="s">
        <v>851</v>
      </c>
      <c r="C74" s="64" t="s">
        <v>141</v>
      </c>
      <c r="D74" s="66" t="s">
        <v>140</v>
      </c>
      <c r="E74" s="377"/>
      <c r="F74" s="66"/>
      <c r="G74" s="66"/>
      <c r="H74" s="66"/>
      <c r="I74" s="70"/>
      <c r="J74" s="66">
        <v>2</v>
      </c>
      <c r="K74" s="62" t="s">
        <v>859</v>
      </c>
      <c r="L74" s="66" t="s">
        <v>150</v>
      </c>
      <c r="M74" s="378" t="s">
        <v>860</v>
      </c>
      <c r="N74" s="66" t="s">
        <v>259</v>
      </c>
      <c r="O74" s="66" t="s">
        <v>856</v>
      </c>
      <c r="P74" s="66">
        <v>2</v>
      </c>
      <c r="Q74" s="62" t="s">
        <v>861</v>
      </c>
      <c r="R74" s="66" t="s">
        <v>210</v>
      </c>
      <c r="S74" s="66" t="s">
        <v>787</v>
      </c>
      <c r="T74" s="379"/>
      <c r="U74" s="70"/>
      <c r="V74" s="66"/>
      <c r="W74" s="62" t="s">
        <v>386</v>
      </c>
      <c r="X74" s="70"/>
      <c r="AA74" s="62" t="s">
        <v>386</v>
      </c>
      <c r="AB74" s="70"/>
      <c r="AC74" s="66"/>
      <c r="AD74" s="66" t="s">
        <v>386</v>
      </c>
      <c r="AE74" s="66"/>
      <c r="AF74" s="66" t="s">
        <v>386</v>
      </c>
      <c r="AG74" s="66"/>
      <c r="AH74" s="66" t="s">
        <v>386</v>
      </c>
      <c r="AI74" s="66"/>
      <c r="AJ74" s="66" t="s">
        <v>386</v>
      </c>
      <c r="AK74" s="66"/>
      <c r="AL74" s="66" t="s">
        <v>386</v>
      </c>
      <c r="AM74" s="66"/>
      <c r="AN74" s="66" t="s">
        <v>386</v>
      </c>
      <c r="AO74" s="66"/>
      <c r="AP74" s="66" t="s">
        <v>386</v>
      </c>
      <c r="AQ74" s="66"/>
      <c r="AR74" s="62" t="s">
        <v>386</v>
      </c>
      <c r="AS74" s="62" t="s">
        <v>386</v>
      </c>
      <c r="AT74" s="70"/>
      <c r="AU74" s="62" t="s">
        <v>386</v>
      </c>
      <c r="AV74" s="62" t="s">
        <v>386</v>
      </c>
      <c r="AW74" s="70"/>
      <c r="AX74" s="62" t="s">
        <v>386</v>
      </c>
      <c r="AY74" s="62" t="s">
        <v>386</v>
      </c>
      <c r="AZ74" s="70"/>
      <c r="BB74" s="379"/>
      <c r="BH74" s="70"/>
      <c r="BJ74" s="379"/>
      <c r="BM74" s="1" t="s">
        <v>386</v>
      </c>
      <c r="BN74" s="62" t="s">
        <v>386</v>
      </c>
      <c r="BO74" s="62" t="s">
        <v>386</v>
      </c>
      <c r="BP74" s="70"/>
      <c r="BQ74" s="62" t="s">
        <v>386</v>
      </c>
      <c r="BR74" s="62" t="s">
        <v>386</v>
      </c>
      <c r="BS74" s="62" t="s">
        <v>386</v>
      </c>
      <c r="BT74" s="70"/>
    </row>
    <row r="75" spans="1:72" ht="22.5" customHeight="1" x14ac:dyDescent="0.35">
      <c r="A75" s="66">
        <v>13</v>
      </c>
      <c r="B75" s="62" t="s">
        <v>851</v>
      </c>
      <c r="C75" s="64" t="s">
        <v>141</v>
      </c>
      <c r="D75" s="66" t="s">
        <v>140</v>
      </c>
      <c r="E75" s="377"/>
      <c r="F75" s="66"/>
      <c r="G75" s="66"/>
      <c r="H75" s="66"/>
      <c r="I75" s="70"/>
      <c r="J75" s="66"/>
      <c r="L75" s="66"/>
      <c r="M75" s="378"/>
      <c r="N75" s="66" t="s">
        <v>259</v>
      </c>
      <c r="O75" s="66" t="s">
        <v>856</v>
      </c>
      <c r="P75" s="66">
        <v>3</v>
      </c>
      <c r="Q75" s="62" t="s">
        <v>862</v>
      </c>
      <c r="R75" s="66" t="s">
        <v>210</v>
      </c>
      <c r="S75" s="66" t="s">
        <v>794</v>
      </c>
      <c r="T75" s="379"/>
      <c r="U75" s="70"/>
      <c r="V75" s="66"/>
      <c r="W75" s="62" t="s">
        <v>386</v>
      </c>
      <c r="X75" s="70"/>
      <c r="AA75" s="62" t="s">
        <v>386</v>
      </c>
      <c r="AB75" s="70"/>
      <c r="AC75" s="66"/>
      <c r="AD75" s="66" t="s">
        <v>386</v>
      </c>
      <c r="AE75" s="66"/>
      <c r="AF75" s="66" t="s">
        <v>386</v>
      </c>
      <c r="AG75" s="66"/>
      <c r="AH75" s="66" t="s">
        <v>386</v>
      </c>
      <c r="AI75" s="66"/>
      <c r="AJ75" s="66" t="s">
        <v>386</v>
      </c>
      <c r="AK75" s="66"/>
      <c r="AL75" s="66" t="s">
        <v>386</v>
      </c>
      <c r="AM75" s="66"/>
      <c r="AN75" s="66" t="s">
        <v>386</v>
      </c>
      <c r="AO75" s="66"/>
      <c r="AP75" s="66" t="s">
        <v>386</v>
      </c>
      <c r="AQ75" s="66"/>
      <c r="AR75" s="62" t="s">
        <v>386</v>
      </c>
      <c r="AS75" s="62" t="s">
        <v>386</v>
      </c>
      <c r="AT75" s="70"/>
      <c r="AU75" s="62" t="s">
        <v>386</v>
      </c>
      <c r="AV75" s="62" t="s">
        <v>386</v>
      </c>
      <c r="AW75" s="70"/>
      <c r="AX75" s="62" t="s">
        <v>386</v>
      </c>
      <c r="AY75" s="62" t="s">
        <v>386</v>
      </c>
      <c r="AZ75" s="70"/>
      <c r="BB75" s="379"/>
      <c r="BH75" s="70"/>
      <c r="BJ75" s="379"/>
      <c r="BM75" s="1" t="s">
        <v>386</v>
      </c>
      <c r="BN75" s="62" t="s">
        <v>386</v>
      </c>
      <c r="BO75" s="62" t="s">
        <v>386</v>
      </c>
      <c r="BP75" s="70"/>
      <c r="BQ75" s="62" t="s">
        <v>386</v>
      </c>
      <c r="BR75" s="62" t="s">
        <v>386</v>
      </c>
      <c r="BS75" s="62" t="s">
        <v>386</v>
      </c>
      <c r="BT75" s="70"/>
    </row>
    <row r="76" spans="1:72" ht="22.5" customHeight="1" x14ac:dyDescent="0.35">
      <c r="A76" s="66">
        <v>13</v>
      </c>
      <c r="B76" s="62" t="s">
        <v>851</v>
      </c>
      <c r="C76" s="64" t="s">
        <v>141</v>
      </c>
      <c r="D76" s="66" t="s">
        <v>140</v>
      </c>
      <c r="E76" s="377"/>
      <c r="F76" s="66"/>
      <c r="G76" s="66"/>
      <c r="H76" s="66"/>
      <c r="I76" s="70"/>
      <c r="J76" s="66"/>
      <c r="L76" s="66"/>
      <c r="M76" s="378"/>
      <c r="N76" s="66" t="s">
        <v>259</v>
      </c>
      <c r="O76" s="66" t="s">
        <v>856</v>
      </c>
      <c r="P76" s="66">
        <v>4</v>
      </c>
      <c r="Q76" s="62" t="s">
        <v>863</v>
      </c>
      <c r="R76" s="66" t="s">
        <v>210</v>
      </c>
      <c r="S76" s="66" t="s">
        <v>631</v>
      </c>
      <c r="T76" s="379"/>
      <c r="U76" s="70"/>
      <c r="V76" s="66"/>
      <c r="W76" s="62" t="s">
        <v>386</v>
      </c>
      <c r="X76" s="70"/>
      <c r="AA76" s="62" t="s">
        <v>386</v>
      </c>
      <c r="AB76" s="70"/>
      <c r="AC76" s="66"/>
      <c r="AD76" s="66" t="s">
        <v>386</v>
      </c>
      <c r="AE76" s="66"/>
      <c r="AF76" s="66" t="s">
        <v>386</v>
      </c>
      <c r="AG76" s="66"/>
      <c r="AH76" s="66" t="s">
        <v>386</v>
      </c>
      <c r="AI76" s="66"/>
      <c r="AJ76" s="66" t="s">
        <v>386</v>
      </c>
      <c r="AK76" s="66"/>
      <c r="AL76" s="66" t="s">
        <v>386</v>
      </c>
      <c r="AM76" s="66"/>
      <c r="AN76" s="66" t="s">
        <v>386</v>
      </c>
      <c r="AO76" s="66"/>
      <c r="AP76" s="66" t="s">
        <v>386</v>
      </c>
      <c r="AQ76" s="66"/>
      <c r="AR76" s="62" t="s">
        <v>386</v>
      </c>
      <c r="AS76" s="62" t="s">
        <v>386</v>
      </c>
      <c r="AT76" s="70"/>
      <c r="AU76" s="62" t="s">
        <v>386</v>
      </c>
      <c r="AV76" s="62" t="s">
        <v>386</v>
      </c>
      <c r="AW76" s="70"/>
      <c r="AX76" s="62" t="s">
        <v>386</v>
      </c>
      <c r="AY76" s="62" t="s">
        <v>386</v>
      </c>
      <c r="AZ76" s="70"/>
      <c r="BB76" s="379"/>
      <c r="BH76" s="70"/>
      <c r="BJ76" s="379"/>
      <c r="BM76" s="1" t="s">
        <v>386</v>
      </c>
      <c r="BN76" s="62" t="s">
        <v>386</v>
      </c>
      <c r="BO76" s="62" t="s">
        <v>386</v>
      </c>
      <c r="BP76" s="70"/>
      <c r="BQ76" s="62" t="s">
        <v>386</v>
      </c>
      <c r="BR76" s="62" t="s">
        <v>386</v>
      </c>
      <c r="BS76" s="62" t="s">
        <v>386</v>
      </c>
      <c r="BT76" s="70"/>
    </row>
    <row r="77" spans="1:72" ht="22.5" customHeight="1" x14ac:dyDescent="0.35">
      <c r="A77" s="66">
        <v>14</v>
      </c>
      <c r="B77" s="62" t="s">
        <v>864</v>
      </c>
      <c r="C77" s="64" t="s">
        <v>141</v>
      </c>
      <c r="D77" s="66" t="s">
        <v>140</v>
      </c>
      <c r="E77" s="377" t="s">
        <v>793</v>
      </c>
      <c r="F77" s="66" t="s">
        <v>865</v>
      </c>
      <c r="G77" s="66" t="s">
        <v>51</v>
      </c>
      <c r="H77" s="66" t="s">
        <v>866</v>
      </c>
      <c r="I77" s="70"/>
      <c r="J77" s="66">
        <v>1</v>
      </c>
      <c r="K77" s="62" t="s">
        <v>867</v>
      </c>
      <c r="L77" s="66" t="s">
        <v>170</v>
      </c>
      <c r="M77" s="378" t="s">
        <v>868</v>
      </c>
      <c r="N77" s="66" t="s">
        <v>259</v>
      </c>
      <c r="O77" s="66" t="s">
        <v>869</v>
      </c>
      <c r="P77" s="66">
        <v>1</v>
      </c>
      <c r="Q77" s="62" t="s">
        <v>870</v>
      </c>
      <c r="R77" s="66" t="s">
        <v>210</v>
      </c>
      <c r="S77" s="66" t="s">
        <v>787</v>
      </c>
      <c r="T77" s="379" t="s">
        <v>105</v>
      </c>
      <c r="U77" s="70"/>
      <c r="V77" s="66" t="s">
        <v>29</v>
      </c>
      <c r="W77" s="62">
        <v>5</v>
      </c>
      <c r="X77" s="70"/>
      <c r="Y77" s="1">
        <v>11</v>
      </c>
      <c r="Z77" s="62" t="s">
        <v>37</v>
      </c>
      <c r="AA77" s="62">
        <v>4</v>
      </c>
      <c r="AB77" s="70"/>
      <c r="AC77" s="66"/>
      <c r="AD77" s="66"/>
      <c r="AE77" s="66"/>
      <c r="AF77" s="66"/>
      <c r="AG77" s="66"/>
      <c r="AH77" s="66"/>
      <c r="AI77" s="66"/>
      <c r="AJ77" s="66" t="s">
        <v>386</v>
      </c>
      <c r="AK77" s="66"/>
      <c r="AL77" s="66" t="s">
        <v>386</v>
      </c>
      <c r="AM77" s="66"/>
      <c r="AN77" s="66" t="s">
        <v>386</v>
      </c>
      <c r="AO77" s="66"/>
      <c r="AP77" s="66" t="s">
        <v>386</v>
      </c>
      <c r="AQ77" s="66"/>
      <c r="AR77" s="62" t="s">
        <v>386</v>
      </c>
      <c r="AS77" s="62" t="s">
        <v>386</v>
      </c>
      <c r="AT77" s="70"/>
      <c r="AU77" s="62">
        <v>4</v>
      </c>
      <c r="AV77" s="62" t="s">
        <v>37</v>
      </c>
      <c r="AW77" s="70"/>
      <c r="AX77" s="62">
        <v>20</v>
      </c>
      <c r="AY77" s="369" t="s">
        <v>32</v>
      </c>
      <c r="AZ77" s="70"/>
      <c r="BA77" s="62">
        <v>4</v>
      </c>
      <c r="BB77" s="379" t="s">
        <v>105</v>
      </c>
      <c r="BC77" s="62">
        <v>65</v>
      </c>
      <c r="BD77" s="62" t="s">
        <v>58</v>
      </c>
      <c r="BE77" s="1">
        <v>1</v>
      </c>
      <c r="BF77" s="62">
        <v>4</v>
      </c>
      <c r="BG77" s="62" t="s">
        <v>52</v>
      </c>
      <c r="BH77" s="70"/>
      <c r="BI77" s="62">
        <v>1</v>
      </c>
      <c r="BJ77" s="379" t="s">
        <v>387</v>
      </c>
      <c r="BK77" s="1">
        <v>100</v>
      </c>
      <c r="BL77" s="62" t="s">
        <v>37</v>
      </c>
      <c r="BM77" s="1">
        <v>0</v>
      </c>
      <c r="BN77" s="62">
        <v>4</v>
      </c>
      <c r="BO77" s="62" t="s">
        <v>37</v>
      </c>
      <c r="BP77" s="70"/>
      <c r="BQ77" s="62">
        <v>16</v>
      </c>
      <c r="BR77" s="369" t="s">
        <v>32</v>
      </c>
      <c r="BS77" s="62" t="s">
        <v>33</v>
      </c>
      <c r="BT77" s="70"/>
    </row>
    <row r="78" spans="1:72" ht="22.5" customHeight="1" x14ac:dyDescent="0.35">
      <c r="A78" s="66">
        <v>14</v>
      </c>
      <c r="B78" s="62" t="s">
        <v>864</v>
      </c>
      <c r="C78" s="64" t="s">
        <v>141</v>
      </c>
      <c r="D78" s="66" t="s">
        <v>140</v>
      </c>
      <c r="E78" s="377"/>
      <c r="F78" s="66"/>
      <c r="G78" s="66"/>
      <c r="H78" s="66"/>
      <c r="I78" s="70"/>
      <c r="J78" s="66">
        <v>2</v>
      </c>
      <c r="K78" s="62" t="s">
        <v>871</v>
      </c>
      <c r="L78" s="66" t="s">
        <v>170</v>
      </c>
      <c r="M78" s="378" t="s">
        <v>872</v>
      </c>
      <c r="N78" s="66" t="s">
        <v>259</v>
      </c>
      <c r="O78" s="66" t="s">
        <v>869</v>
      </c>
      <c r="P78" s="66">
        <v>2</v>
      </c>
      <c r="Q78" s="62" t="s">
        <v>873</v>
      </c>
      <c r="R78" s="66" t="s">
        <v>210</v>
      </c>
      <c r="S78" s="66" t="s">
        <v>631</v>
      </c>
      <c r="T78" s="379"/>
      <c r="U78" s="70"/>
      <c r="V78" s="66"/>
      <c r="W78" s="62" t="s">
        <v>386</v>
      </c>
      <c r="X78" s="70"/>
      <c r="AA78" s="62" t="s">
        <v>386</v>
      </c>
      <c r="AB78" s="70"/>
      <c r="AC78" s="66"/>
      <c r="AD78" s="66"/>
      <c r="AE78" s="66"/>
      <c r="AF78" s="66"/>
      <c r="AG78" s="66"/>
      <c r="AH78" s="66"/>
      <c r="AI78" s="66"/>
      <c r="AJ78" s="66" t="s">
        <v>386</v>
      </c>
      <c r="AK78" s="66"/>
      <c r="AL78" s="66" t="s">
        <v>386</v>
      </c>
      <c r="AM78" s="66"/>
      <c r="AN78" s="66" t="s">
        <v>386</v>
      </c>
      <c r="AO78" s="66"/>
      <c r="AP78" s="66" t="s">
        <v>386</v>
      </c>
      <c r="AQ78" s="66"/>
      <c r="AR78" s="62" t="s">
        <v>386</v>
      </c>
      <c r="AS78" s="62" t="s">
        <v>386</v>
      </c>
      <c r="AT78" s="70"/>
      <c r="AU78" s="62" t="s">
        <v>386</v>
      </c>
      <c r="AV78" s="62" t="s">
        <v>386</v>
      </c>
      <c r="AW78" s="70"/>
      <c r="AX78" s="62" t="s">
        <v>386</v>
      </c>
      <c r="AY78" s="62" t="s">
        <v>386</v>
      </c>
      <c r="AZ78" s="70"/>
      <c r="BB78" s="379"/>
      <c r="BH78" s="70"/>
      <c r="BJ78" s="379"/>
      <c r="BP78" s="70"/>
      <c r="BQ78" s="62"/>
      <c r="BT78" s="70"/>
    </row>
    <row r="79" spans="1:72" ht="22.5" customHeight="1" x14ac:dyDescent="0.35">
      <c r="A79" s="66">
        <v>14</v>
      </c>
      <c r="B79" s="62" t="s">
        <v>864</v>
      </c>
      <c r="C79" s="64" t="s">
        <v>141</v>
      </c>
      <c r="D79" s="66" t="s">
        <v>140</v>
      </c>
      <c r="E79" s="377"/>
      <c r="F79" s="66"/>
      <c r="G79" s="66"/>
      <c r="H79" s="66"/>
      <c r="I79" s="70"/>
      <c r="J79" s="66"/>
      <c r="L79" s="66"/>
      <c r="M79" s="378"/>
      <c r="N79" s="66" t="s">
        <v>259</v>
      </c>
      <c r="O79" s="66" t="s">
        <v>869</v>
      </c>
      <c r="P79" s="66">
        <v>3</v>
      </c>
      <c r="Q79" s="62" t="s">
        <v>874</v>
      </c>
      <c r="R79" s="66" t="s">
        <v>210</v>
      </c>
      <c r="S79" s="66" t="s">
        <v>858</v>
      </c>
      <c r="T79" s="379"/>
      <c r="U79" s="70"/>
      <c r="V79" s="66"/>
      <c r="W79" s="62" t="s">
        <v>386</v>
      </c>
      <c r="X79" s="70"/>
      <c r="AA79" s="62" t="s">
        <v>386</v>
      </c>
      <c r="AB79" s="70"/>
      <c r="AC79" s="66"/>
      <c r="AD79" s="66"/>
      <c r="AE79" s="66"/>
      <c r="AF79" s="66"/>
      <c r="AG79" s="66"/>
      <c r="AH79" s="66"/>
      <c r="AI79" s="66"/>
      <c r="AJ79" s="66" t="s">
        <v>386</v>
      </c>
      <c r="AK79" s="66"/>
      <c r="AL79" s="66" t="s">
        <v>386</v>
      </c>
      <c r="AM79" s="66"/>
      <c r="AN79" s="66" t="s">
        <v>386</v>
      </c>
      <c r="AO79" s="66"/>
      <c r="AP79" s="66" t="s">
        <v>386</v>
      </c>
      <c r="AQ79" s="66"/>
      <c r="AR79" s="62" t="s">
        <v>386</v>
      </c>
      <c r="AS79" s="62" t="s">
        <v>386</v>
      </c>
      <c r="AT79" s="70"/>
      <c r="AU79" s="62" t="s">
        <v>386</v>
      </c>
      <c r="AV79" s="62" t="s">
        <v>386</v>
      </c>
      <c r="AW79" s="70"/>
      <c r="AX79" s="62" t="s">
        <v>386</v>
      </c>
      <c r="AY79" s="62" t="s">
        <v>386</v>
      </c>
      <c r="AZ79" s="70"/>
      <c r="BB79" s="379"/>
      <c r="BH79" s="70"/>
      <c r="BJ79" s="379"/>
      <c r="BP79" s="70"/>
      <c r="BQ79" s="62"/>
      <c r="BT79" s="70"/>
    </row>
    <row r="80" spans="1:72" ht="22.5" customHeight="1" x14ac:dyDescent="0.35">
      <c r="A80" s="66">
        <v>15</v>
      </c>
      <c r="B80" s="62" t="s">
        <v>875</v>
      </c>
      <c r="C80" s="64" t="s">
        <v>141</v>
      </c>
      <c r="D80" s="66" t="s">
        <v>140</v>
      </c>
      <c r="E80" s="377" t="s">
        <v>793</v>
      </c>
      <c r="F80" s="66" t="s">
        <v>876</v>
      </c>
      <c r="G80" s="66" t="s">
        <v>87</v>
      </c>
      <c r="H80" s="66" t="s">
        <v>877</v>
      </c>
      <c r="I80" s="70"/>
      <c r="J80" s="66">
        <v>1</v>
      </c>
      <c r="K80" s="62" t="s">
        <v>878</v>
      </c>
      <c r="L80" s="66" t="s">
        <v>150</v>
      </c>
      <c r="M80" s="378" t="s">
        <v>860</v>
      </c>
      <c r="N80" s="66" t="s">
        <v>259</v>
      </c>
      <c r="O80" s="66" t="s">
        <v>879</v>
      </c>
      <c r="P80" s="66">
        <v>1</v>
      </c>
      <c r="Q80" s="62" t="s">
        <v>880</v>
      </c>
      <c r="R80" s="66" t="s">
        <v>210</v>
      </c>
      <c r="S80" s="66" t="s">
        <v>881</v>
      </c>
      <c r="T80" s="379" t="s">
        <v>387</v>
      </c>
      <c r="U80" s="70"/>
      <c r="V80" s="66" t="s">
        <v>73</v>
      </c>
      <c r="W80" s="62">
        <v>3</v>
      </c>
      <c r="X80" s="70"/>
      <c r="Y80" s="1">
        <v>12</v>
      </c>
      <c r="Z80" s="62" t="s">
        <v>31</v>
      </c>
      <c r="AA80" s="62">
        <v>5</v>
      </c>
      <c r="AB80" s="70"/>
      <c r="AC80" s="66"/>
      <c r="AD80" s="66"/>
      <c r="AE80" s="66"/>
      <c r="AF80" s="66"/>
      <c r="AG80" s="66"/>
      <c r="AH80" s="66"/>
      <c r="AI80" s="66"/>
      <c r="AJ80" s="66" t="s">
        <v>386</v>
      </c>
      <c r="AK80" s="66"/>
      <c r="AL80" s="66" t="s">
        <v>386</v>
      </c>
      <c r="AM80" s="66"/>
      <c r="AN80" s="66" t="s">
        <v>386</v>
      </c>
      <c r="AO80" s="66"/>
      <c r="AP80" s="66" t="s">
        <v>386</v>
      </c>
      <c r="AQ80" s="66"/>
      <c r="AR80" s="62" t="s">
        <v>386</v>
      </c>
      <c r="AS80" s="62" t="s">
        <v>386</v>
      </c>
      <c r="AT80" s="70"/>
      <c r="AU80" s="62">
        <v>5</v>
      </c>
      <c r="AV80" s="62" t="s">
        <v>31</v>
      </c>
      <c r="AW80" s="70"/>
      <c r="AX80" s="62">
        <v>15</v>
      </c>
      <c r="AY80" s="369" t="s">
        <v>32</v>
      </c>
      <c r="AZ80" s="70"/>
      <c r="BA80" s="62">
        <v>2</v>
      </c>
      <c r="BB80" s="379" t="s">
        <v>105</v>
      </c>
      <c r="BC80" s="62">
        <v>85</v>
      </c>
      <c r="BD80" s="62" t="s">
        <v>58</v>
      </c>
      <c r="BE80" s="1">
        <v>1</v>
      </c>
      <c r="BF80" s="62">
        <v>2</v>
      </c>
      <c r="BG80" s="62" t="s">
        <v>61</v>
      </c>
      <c r="BH80" s="70"/>
      <c r="BI80" s="62">
        <v>2</v>
      </c>
      <c r="BJ80" s="379" t="s">
        <v>387</v>
      </c>
      <c r="BK80" s="1">
        <v>70</v>
      </c>
      <c r="BL80" s="62" t="s">
        <v>58</v>
      </c>
      <c r="BM80" s="1">
        <v>0</v>
      </c>
      <c r="BN80" s="62">
        <v>5</v>
      </c>
      <c r="BO80" s="62" t="s">
        <v>31</v>
      </c>
      <c r="BP80" s="70"/>
      <c r="BQ80" s="62">
        <v>10</v>
      </c>
      <c r="BR80" s="369" t="s">
        <v>32</v>
      </c>
      <c r="BS80" s="62" t="s">
        <v>33</v>
      </c>
      <c r="BT80" s="70"/>
    </row>
    <row r="81" spans="1:72" ht="22.5" customHeight="1" x14ac:dyDescent="0.35">
      <c r="A81" s="66">
        <v>15</v>
      </c>
      <c r="B81" s="62" t="s">
        <v>875</v>
      </c>
      <c r="C81" s="64" t="s">
        <v>141</v>
      </c>
      <c r="D81" s="66" t="s">
        <v>140</v>
      </c>
      <c r="E81" s="377"/>
      <c r="F81" s="66"/>
      <c r="G81" s="66"/>
      <c r="H81" s="66"/>
      <c r="I81" s="70"/>
      <c r="J81" s="66">
        <v>2</v>
      </c>
      <c r="K81" s="62" t="s">
        <v>882</v>
      </c>
      <c r="L81" s="66" t="s">
        <v>158</v>
      </c>
      <c r="M81" s="378" t="s">
        <v>883</v>
      </c>
      <c r="N81" s="66" t="s">
        <v>259</v>
      </c>
      <c r="O81" s="66" t="s">
        <v>879</v>
      </c>
      <c r="P81" s="66">
        <v>2</v>
      </c>
      <c r="Q81" s="62" t="s">
        <v>884</v>
      </c>
      <c r="R81" s="66" t="s">
        <v>210</v>
      </c>
      <c r="S81" s="66" t="s">
        <v>631</v>
      </c>
      <c r="T81" s="379"/>
      <c r="U81" s="70"/>
      <c r="V81" s="66"/>
      <c r="W81" s="62" t="s">
        <v>386</v>
      </c>
      <c r="X81" s="70"/>
      <c r="AA81" s="62" t="s">
        <v>386</v>
      </c>
      <c r="AB81" s="70"/>
      <c r="AC81" s="66"/>
      <c r="AD81" s="66"/>
      <c r="AE81" s="66"/>
      <c r="AF81" s="66"/>
      <c r="AG81" s="66"/>
      <c r="AH81" s="66"/>
      <c r="AI81" s="66"/>
      <c r="AJ81" s="66" t="s">
        <v>386</v>
      </c>
      <c r="AK81" s="66"/>
      <c r="AL81" s="66" t="s">
        <v>386</v>
      </c>
      <c r="AM81" s="66"/>
      <c r="AN81" s="66" t="s">
        <v>386</v>
      </c>
      <c r="AO81" s="66"/>
      <c r="AP81" s="66" t="s">
        <v>386</v>
      </c>
      <c r="AQ81" s="66"/>
      <c r="AR81" s="62" t="s">
        <v>386</v>
      </c>
      <c r="AS81" s="62" t="s">
        <v>386</v>
      </c>
      <c r="AT81" s="70"/>
      <c r="AU81" s="62" t="s">
        <v>386</v>
      </c>
      <c r="AV81" s="62" t="s">
        <v>386</v>
      </c>
      <c r="AW81" s="70"/>
      <c r="AX81" s="62" t="s">
        <v>386</v>
      </c>
      <c r="AY81" s="62" t="s">
        <v>386</v>
      </c>
      <c r="AZ81" s="70"/>
      <c r="BB81" s="379"/>
      <c r="BH81" s="70"/>
      <c r="BJ81" s="379"/>
      <c r="BP81" s="70"/>
      <c r="BQ81" s="62">
        <v>0</v>
      </c>
      <c r="BR81" s="62" t="s">
        <v>386</v>
      </c>
      <c r="BS81" s="62" t="s">
        <v>386</v>
      </c>
      <c r="BT81" s="70"/>
    </row>
    <row r="82" spans="1:72" ht="22.5" customHeight="1" x14ac:dyDescent="0.35">
      <c r="A82" s="66">
        <v>15</v>
      </c>
      <c r="B82" s="62" t="s">
        <v>875</v>
      </c>
      <c r="C82" s="64" t="s">
        <v>141</v>
      </c>
      <c r="D82" s="66" t="s">
        <v>140</v>
      </c>
      <c r="E82" s="377"/>
      <c r="F82" s="66"/>
      <c r="G82" s="66"/>
      <c r="H82" s="66"/>
      <c r="I82" s="70"/>
      <c r="J82" s="66">
        <v>2</v>
      </c>
      <c r="K82" s="62" t="s">
        <v>882</v>
      </c>
      <c r="L82" s="66" t="s">
        <v>158</v>
      </c>
      <c r="M82" s="378"/>
      <c r="N82" s="66" t="s">
        <v>259</v>
      </c>
      <c r="O82" s="66" t="s">
        <v>879</v>
      </c>
      <c r="P82" s="66">
        <v>3</v>
      </c>
      <c r="Q82" s="62" t="s">
        <v>885</v>
      </c>
      <c r="R82" s="66" t="s">
        <v>210</v>
      </c>
      <c r="S82" s="66" t="s">
        <v>886</v>
      </c>
      <c r="T82" s="379"/>
      <c r="U82" s="70"/>
      <c r="V82" s="66"/>
      <c r="W82" s="62" t="s">
        <v>386</v>
      </c>
      <c r="X82" s="70"/>
      <c r="AA82" s="62" t="s">
        <v>386</v>
      </c>
      <c r="AB82" s="70"/>
      <c r="AC82" s="66"/>
      <c r="AD82" s="66"/>
      <c r="AE82" s="66"/>
      <c r="AF82" s="66"/>
      <c r="AG82" s="66"/>
      <c r="AH82" s="66"/>
      <c r="AI82" s="66"/>
      <c r="AJ82" s="66" t="s">
        <v>386</v>
      </c>
      <c r="AK82" s="66"/>
      <c r="AL82" s="66" t="s">
        <v>386</v>
      </c>
      <c r="AM82" s="66"/>
      <c r="AN82" s="66" t="s">
        <v>386</v>
      </c>
      <c r="AO82" s="66"/>
      <c r="AP82" s="66" t="s">
        <v>386</v>
      </c>
      <c r="AQ82" s="66"/>
      <c r="AR82" s="62" t="s">
        <v>386</v>
      </c>
      <c r="AS82" s="62" t="s">
        <v>386</v>
      </c>
      <c r="AT82" s="70"/>
      <c r="AU82" s="62" t="s">
        <v>386</v>
      </c>
      <c r="AV82" s="62" t="s">
        <v>386</v>
      </c>
      <c r="AW82" s="70"/>
      <c r="AX82" s="62" t="s">
        <v>386</v>
      </c>
      <c r="AY82" s="62" t="s">
        <v>386</v>
      </c>
      <c r="AZ82" s="70"/>
      <c r="BB82" s="379"/>
      <c r="BH82" s="70"/>
      <c r="BJ82" s="379"/>
      <c r="BP82" s="70"/>
      <c r="BQ82" s="62">
        <v>0</v>
      </c>
      <c r="BR82" s="62" t="s">
        <v>386</v>
      </c>
      <c r="BS82" s="62" t="s">
        <v>386</v>
      </c>
      <c r="BT82" s="70"/>
    </row>
    <row r="83" spans="1:72" ht="22.5" customHeight="1" x14ac:dyDescent="0.35">
      <c r="A83" s="66">
        <v>2</v>
      </c>
      <c r="B83" s="62" t="s">
        <v>897</v>
      </c>
      <c r="C83" s="64" t="s">
        <v>201</v>
      </c>
      <c r="D83" s="66" t="s">
        <v>200</v>
      </c>
      <c r="E83" s="377" t="s">
        <v>898</v>
      </c>
      <c r="F83" s="66" t="s">
        <v>569</v>
      </c>
      <c r="G83" s="66" t="s">
        <v>28</v>
      </c>
      <c r="H83" s="66" t="s">
        <v>899</v>
      </c>
      <c r="I83" s="70"/>
      <c r="J83" s="66">
        <v>1</v>
      </c>
      <c r="K83" s="62" t="s">
        <v>900</v>
      </c>
      <c r="L83" s="66" t="s">
        <v>150</v>
      </c>
      <c r="M83" s="378" t="s">
        <v>901</v>
      </c>
      <c r="N83" s="66" t="s">
        <v>259</v>
      </c>
      <c r="O83" s="66" t="s">
        <v>902</v>
      </c>
      <c r="P83" s="66">
        <v>1</v>
      </c>
      <c r="Q83" s="62" t="s">
        <v>903</v>
      </c>
      <c r="R83" s="66" t="s">
        <v>210</v>
      </c>
      <c r="S83" s="66" t="s">
        <v>904</v>
      </c>
      <c r="T83" s="379" t="s">
        <v>387</v>
      </c>
      <c r="U83" s="70"/>
      <c r="V83" s="66" t="s">
        <v>52</v>
      </c>
      <c r="W83" s="62">
        <v>4</v>
      </c>
      <c r="X83" s="70"/>
      <c r="Y83" s="1">
        <v>7</v>
      </c>
      <c r="Z83" s="62" t="s">
        <v>37</v>
      </c>
      <c r="AA83" s="62">
        <v>4</v>
      </c>
      <c r="AB83" s="70"/>
      <c r="AC83" s="66"/>
      <c r="AD83" s="66" t="s">
        <v>386</v>
      </c>
      <c r="AE83" s="66"/>
      <c r="AF83" s="66" t="s">
        <v>386</v>
      </c>
      <c r="AG83" s="66"/>
      <c r="AH83" s="66" t="s">
        <v>386</v>
      </c>
      <c r="AI83" s="66"/>
      <c r="AJ83" s="66" t="s">
        <v>386</v>
      </c>
      <c r="AK83" s="66"/>
      <c r="AL83" s="66" t="s">
        <v>386</v>
      </c>
      <c r="AM83" s="66"/>
      <c r="AN83" s="66" t="s">
        <v>386</v>
      </c>
      <c r="AO83" s="66"/>
      <c r="AP83" s="66" t="s">
        <v>386</v>
      </c>
      <c r="AQ83" s="66"/>
      <c r="AR83" s="62" t="s">
        <v>386</v>
      </c>
      <c r="AS83" s="62" t="s">
        <v>386</v>
      </c>
      <c r="AT83" s="70"/>
      <c r="AU83" s="62">
        <v>4</v>
      </c>
      <c r="AV83" s="62" t="s">
        <v>37</v>
      </c>
      <c r="AW83" s="70"/>
      <c r="AX83" s="62">
        <v>16</v>
      </c>
      <c r="AY83" s="369" t="s">
        <v>32</v>
      </c>
      <c r="AZ83" s="70"/>
      <c r="BA83" s="62">
        <v>2</v>
      </c>
      <c r="BB83" s="379" t="s">
        <v>105</v>
      </c>
      <c r="BC83" s="62">
        <v>25</v>
      </c>
      <c r="BD83" s="62" t="s">
        <v>79</v>
      </c>
      <c r="BE83" s="1">
        <v>0</v>
      </c>
      <c r="BF83" s="62">
        <v>4</v>
      </c>
      <c r="BG83" s="62" t="s">
        <v>52</v>
      </c>
      <c r="BH83" s="70"/>
      <c r="BI83" s="62">
        <v>2</v>
      </c>
      <c r="BJ83" s="379" t="s">
        <v>105</v>
      </c>
      <c r="BK83" s="1">
        <v>10</v>
      </c>
      <c r="BL83" s="62" t="s">
        <v>79</v>
      </c>
      <c r="BM83" s="1">
        <v>0</v>
      </c>
      <c r="BN83" s="62">
        <v>4</v>
      </c>
      <c r="BO83" s="62" t="s">
        <v>37</v>
      </c>
      <c r="BP83" s="70"/>
      <c r="BQ83" s="62">
        <v>16</v>
      </c>
      <c r="BR83" s="369" t="s">
        <v>32</v>
      </c>
      <c r="BS83" s="62" t="s">
        <v>33</v>
      </c>
      <c r="BT83" s="70"/>
    </row>
    <row r="84" spans="1:72" ht="22.5" customHeight="1" x14ac:dyDescent="0.35">
      <c r="A84" s="66">
        <v>2</v>
      </c>
      <c r="B84" s="62" t="s">
        <v>897</v>
      </c>
      <c r="C84" s="64" t="s">
        <v>201</v>
      </c>
      <c r="D84" s="66" t="s">
        <v>200</v>
      </c>
      <c r="E84" s="377" t="s">
        <v>82</v>
      </c>
      <c r="F84" s="66" t="s">
        <v>82</v>
      </c>
      <c r="G84" s="66"/>
      <c r="H84" s="66" t="s">
        <v>82</v>
      </c>
      <c r="I84" s="70"/>
      <c r="J84" s="66">
        <v>2</v>
      </c>
      <c r="K84" s="62" t="s">
        <v>905</v>
      </c>
      <c r="L84" s="66" t="s">
        <v>150</v>
      </c>
      <c r="M84" s="378" t="s">
        <v>906</v>
      </c>
      <c r="N84" s="66" t="s">
        <v>259</v>
      </c>
      <c r="O84" s="66" t="s">
        <v>902</v>
      </c>
      <c r="P84" s="66">
        <v>2</v>
      </c>
      <c r="Q84" s="62" t="s">
        <v>907</v>
      </c>
      <c r="R84" s="66" t="s">
        <v>210</v>
      </c>
      <c r="S84" s="66" t="s">
        <v>908</v>
      </c>
      <c r="T84" s="379"/>
      <c r="U84" s="70"/>
      <c r="V84" s="66"/>
      <c r="W84" s="62" t="s">
        <v>386</v>
      </c>
      <c r="X84" s="70"/>
      <c r="Y84" s="1">
        <v>7</v>
      </c>
      <c r="Z84" s="62" t="s">
        <v>37</v>
      </c>
      <c r="AA84" s="62">
        <v>4</v>
      </c>
      <c r="AB84" s="70"/>
      <c r="AC84" s="66"/>
      <c r="AD84" s="66" t="s">
        <v>386</v>
      </c>
      <c r="AE84" s="66"/>
      <c r="AF84" s="66" t="s">
        <v>386</v>
      </c>
      <c r="AG84" s="66"/>
      <c r="AH84" s="66" t="s">
        <v>386</v>
      </c>
      <c r="AI84" s="66"/>
      <c r="AJ84" s="66" t="s">
        <v>386</v>
      </c>
      <c r="AK84" s="66"/>
      <c r="AL84" s="66" t="s">
        <v>386</v>
      </c>
      <c r="AM84" s="66"/>
      <c r="AN84" s="66" t="s">
        <v>386</v>
      </c>
      <c r="AO84" s="66"/>
      <c r="AP84" s="66" t="s">
        <v>386</v>
      </c>
      <c r="AQ84" s="66"/>
      <c r="AR84" s="62" t="s">
        <v>386</v>
      </c>
      <c r="AS84" s="62" t="s">
        <v>386</v>
      </c>
      <c r="AT84" s="70"/>
      <c r="AU84" s="62">
        <v>4</v>
      </c>
      <c r="AV84" s="62" t="s">
        <v>37</v>
      </c>
      <c r="AW84" s="70"/>
      <c r="AX84" s="62" t="s">
        <v>386</v>
      </c>
      <c r="AY84" s="62" t="s">
        <v>386</v>
      </c>
      <c r="AZ84" s="70"/>
      <c r="BA84" s="62">
        <v>2</v>
      </c>
      <c r="BB84" s="379"/>
      <c r="BC84" s="62">
        <v>25</v>
      </c>
      <c r="BD84" s="62" t="s">
        <v>79</v>
      </c>
      <c r="BE84" s="1" t="s">
        <v>386</v>
      </c>
      <c r="BF84" s="62" t="s">
        <v>386</v>
      </c>
      <c r="BG84" s="62" t="s">
        <v>386</v>
      </c>
      <c r="BH84" s="70"/>
      <c r="BI84" s="62">
        <v>2</v>
      </c>
      <c r="BJ84" s="379"/>
      <c r="BK84" s="1">
        <v>10</v>
      </c>
      <c r="BL84" s="62" t="s">
        <v>79</v>
      </c>
      <c r="BM84" s="1" t="s">
        <v>386</v>
      </c>
      <c r="BN84" s="62" t="s">
        <v>386</v>
      </c>
      <c r="BO84" s="62" t="s">
        <v>386</v>
      </c>
      <c r="BP84" s="70"/>
      <c r="BQ84" s="62" t="s">
        <v>386</v>
      </c>
      <c r="BR84" s="62" t="s">
        <v>386</v>
      </c>
      <c r="BS84" s="62" t="s">
        <v>386</v>
      </c>
      <c r="BT84" s="70"/>
    </row>
    <row r="85" spans="1:72" ht="22.5" customHeight="1" x14ac:dyDescent="0.35">
      <c r="A85" s="66">
        <v>2</v>
      </c>
      <c r="B85" s="62" t="s">
        <v>897</v>
      </c>
      <c r="C85" s="64" t="s">
        <v>201</v>
      </c>
      <c r="D85" s="66" t="s">
        <v>200</v>
      </c>
      <c r="E85" s="377" t="s">
        <v>82</v>
      </c>
      <c r="F85" s="66" t="s">
        <v>82</v>
      </c>
      <c r="G85" s="66"/>
      <c r="H85" s="66" t="s">
        <v>82</v>
      </c>
      <c r="I85" s="70"/>
      <c r="J85" s="66">
        <v>3</v>
      </c>
      <c r="K85" s="62" t="s">
        <v>909</v>
      </c>
      <c r="L85" s="66" t="s">
        <v>150</v>
      </c>
      <c r="M85" s="378" t="s">
        <v>910</v>
      </c>
      <c r="N85" s="66" t="s">
        <v>259</v>
      </c>
      <c r="O85" s="66" t="s">
        <v>902</v>
      </c>
      <c r="P85" s="66">
        <v>3</v>
      </c>
      <c r="Q85" s="62" t="s">
        <v>911</v>
      </c>
      <c r="R85" s="66" t="s">
        <v>210</v>
      </c>
      <c r="S85" s="66" t="s">
        <v>912</v>
      </c>
      <c r="T85" s="379"/>
      <c r="U85" s="70"/>
      <c r="V85" s="66"/>
      <c r="W85" s="62" t="s">
        <v>386</v>
      </c>
      <c r="X85" s="70"/>
      <c r="Y85" s="1">
        <v>7</v>
      </c>
      <c r="Z85" s="62" t="s">
        <v>37</v>
      </c>
      <c r="AA85" s="62">
        <v>4</v>
      </c>
      <c r="AB85" s="70"/>
      <c r="AC85" s="66"/>
      <c r="AD85" s="66" t="s">
        <v>386</v>
      </c>
      <c r="AE85" s="66"/>
      <c r="AF85" s="66" t="s">
        <v>386</v>
      </c>
      <c r="AG85" s="66"/>
      <c r="AH85" s="66" t="s">
        <v>386</v>
      </c>
      <c r="AI85" s="66"/>
      <c r="AJ85" s="66" t="s">
        <v>386</v>
      </c>
      <c r="AK85" s="66"/>
      <c r="AL85" s="66" t="s">
        <v>386</v>
      </c>
      <c r="AM85" s="66"/>
      <c r="AN85" s="66" t="s">
        <v>386</v>
      </c>
      <c r="AO85" s="66"/>
      <c r="AP85" s="66" t="s">
        <v>386</v>
      </c>
      <c r="AQ85" s="66"/>
      <c r="AR85" s="62" t="s">
        <v>386</v>
      </c>
      <c r="AS85" s="62" t="s">
        <v>386</v>
      </c>
      <c r="AT85" s="70"/>
      <c r="AU85" s="62">
        <v>4</v>
      </c>
      <c r="AV85" s="62" t="s">
        <v>37</v>
      </c>
      <c r="AW85" s="70"/>
      <c r="AX85" s="62" t="s">
        <v>386</v>
      </c>
      <c r="AY85" s="62" t="s">
        <v>386</v>
      </c>
      <c r="AZ85" s="70"/>
      <c r="BA85" s="62">
        <v>2</v>
      </c>
      <c r="BB85" s="379"/>
      <c r="BC85" s="62">
        <v>25</v>
      </c>
      <c r="BD85" s="62" t="s">
        <v>79</v>
      </c>
      <c r="BE85" s="1" t="s">
        <v>386</v>
      </c>
      <c r="BF85" s="62" t="s">
        <v>386</v>
      </c>
      <c r="BG85" s="62" t="s">
        <v>386</v>
      </c>
      <c r="BH85" s="70"/>
      <c r="BI85" s="62">
        <v>2</v>
      </c>
      <c r="BJ85" s="379"/>
      <c r="BK85" s="1">
        <v>10</v>
      </c>
      <c r="BL85" s="62" t="s">
        <v>79</v>
      </c>
      <c r="BM85" s="1" t="s">
        <v>386</v>
      </c>
      <c r="BN85" s="62" t="s">
        <v>386</v>
      </c>
      <c r="BO85" s="62" t="s">
        <v>386</v>
      </c>
      <c r="BP85" s="70"/>
      <c r="BQ85" s="62" t="s">
        <v>386</v>
      </c>
      <c r="BR85" s="62" t="s">
        <v>386</v>
      </c>
      <c r="BS85" s="62" t="s">
        <v>386</v>
      </c>
      <c r="BT85" s="70"/>
    </row>
    <row r="86" spans="1:72" ht="22.5" customHeight="1" x14ac:dyDescent="0.35">
      <c r="A86" s="66">
        <v>1</v>
      </c>
      <c r="B86" s="62" t="s">
        <v>925</v>
      </c>
      <c r="C86" s="64" t="s">
        <v>181</v>
      </c>
      <c r="D86" s="66" t="s">
        <v>180</v>
      </c>
      <c r="E86" s="377" t="s">
        <v>926</v>
      </c>
      <c r="F86" s="66" t="s">
        <v>927</v>
      </c>
      <c r="G86" s="66" t="s">
        <v>28</v>
      </c>
      <c r="H86" s="66" t="s">
        <v>928</v>
      </c>
      <c r="I86" s="70"/>
      <c r="J86" s="66">
        <v>1</v>
      </c>
      <c r="K86" s="62" t="s">
        <v>929</v>
      </c>
      <c r="L86" s="66" t="s">
        <v>150</v>
      </c>
      <c r="M86" s="378" t="s">
        <v>930</v>
      </c>
      <c r="N86" s="66" t="s">
        <v>259</v>
      </c>
      <c r="O86" s="66" t="s">
        <v>931</v>
      </c>
      <c r="P86" s="66">
        <v>1</v>
      </c>
      <c r="Q86" s="62" t="s">
        <v>932</v>
      </c>
      <c r="R86" s="66" t="s">
        <v>210</v>
      </c>
      <c r="S86" s="66" t="s">
        <v>933</v>
      </c>
      <c r="T86" s="379" t="s">
        <v>387</v>
      </c>
      <c r="U86" s="70"/>
      <c r="V86" s="66" t="s">
        <v>29</v>
      </c>
      <c r="W86" s="62">
        <v>5</v>
      </c>
      <c r="X86" s="70"/>
      <c r="Y86" s="1">
        <v>5</v>
      </c>
      <c r="Z86" s="62" t="s">
        <v>40</v>
      </c>
      <c r="AA86" s="62">
        <v>3</v>
      </c>
      <c r="AB86" s="70"/>
      <c r="AC86" s="66"/>
      <c r="AD86" s="66" t="s">
        <v>386</v>
      </c>
      <c r="AE86" s="66"/>
      <c r="AF86" s="66" t="s">
        <v>386</v>
      </c>
      <c r="AG86" s="66"/>
      <c r="AH86" s="66" t="s">
        <v>386</v>
      </c>
      <c r="AI86" s="66"/>
      <c r="AJ86" s="66" t="s">
        <v>386</v>
      </c>
      <c r="AK86" s="66"/>
      <c r="AL86" s="66" t="s">
        <v>386</v>
      </c>
      <c r="AM86" s="66"/>
      <c r="AN86" s="66" t="s">
        <v>386</v>
      </c>
      <c r="AO86" s="66"/>
      <c r="AP86" s="66" t="s">
        <v>386</v>
      </c>
      <c r="AQ86" s="66"/>
      <c r="AR86" s="62" t="s">
        <v>386</v>
      </c>
      <c r="AS86" s="62" t="s">
        <v>386</v>
      </c>
      <c r="AT86" s="70"/>
      <c r="AU86" s="62">
        <v>3</v>
      </c>
      <c r="AV86" s="62" t="s">
        <v>40</v>
      </c>
      <c r="AW86" s="70"/>
      <c r="AX86" s="62">
        <v>15</v>
      </c>
      <c r="AY86" s="369" t="s">
        <v>32</v>
      </c>
      <c r="AZ86" s="70"/>
      <c r="BA86" s="62">
        <v>4</v>
      </c>
      <c r="BB86" s="379" t="s">
        <v>105</v>
      </c>
      <c r="BC86" s="62">
        <v>100</v>
      </c>
      <c r="BD86" s="62" t="s">
        <v>37</v>
      </c>
      <c r="BE86" s="1">
        <v>4</v>
      </c>
      <c r="BF86" s="62">
        <v>1</v>
      </c>
      <c r="BG86" s="62" t="s">
        <v>97</v>
      </c>
      <c r="BH86" s="70"/>
      <c r="BI86" s="62">
        <v>5</v>
      </c>
      <c r="BJ86" s="379" t="s">
        <v>105</v>
      </c>
      <c r="BK86" s="1">
        <v>70</v>
      </c>
      <c r="BL86" s="62" t="s">
        <v>58</v>
      </c>
      <c r="BM86" s="1">
        <v>1</v>
      </c>
      <c r="BN86" s="62">
        <v>3</v>
      </c>
      <c r="BO86" s="62" t="s">
        <v>40</v>
      </c>
      <c r="BP86" s="70"/>
      <c r="BQ86" s="62">
        <v>3</v>
      </c>
      <c r="BR86" s="371" t="s">
        <v>54</v>
      </c>
      <c r="BS86" s="62" t="s">
        <v>55</v>
      </c>
      <c r="BT86" s="70"/>
    </row>
    <row r="87" spans="1:72" ht="22.5" customHeight="1" x14ac:dyDescent="0.35">
      <c r="A87" s="66">
        <v>1</v>
      </c>
      <c r="B87" s="62" t="s">
        <v>925</v>
      </c>
      <c r="C87" s="64" t="s">
        <v>181</v>
      </c>
      <c r="D87" s="66" t="s">
        <v>180</v>
      </c>
      <c r="E87" s="377" t="s">
        <v>934</v>
      </c>
      <c r="F87" s="66" t="s">
        <v>935</v>
      </c>
      <c r="G87" s="66" t="s">
        <v>28</v>
      </c>
      <c r="H87" s="66" t="s">
        <v>936</v>
      </c>
      <c r="I87" s="70"/>
      <c r="J87" s="66">
        <v>2</v>
      </c>
      <c r="K87" s="62" t="s">
        <v>937</v>
      </c>
      <c r="L87" s="66" t="s">
        <v>150</v>
      </c>
      <c r="M87" s="378" t="s">
        <v>938</v>
      </c>
      <c r="N87" s="66" t="s">
        <v>259</v>
      </c>
      <c r="O87" s="66" t="s">
        <v>931</v>
      </c>
      <c r="P87" s="66">
        <v>2</v>
      </c>
      <c r="Q87" s="62" t="s">
        <v>939</v>
      </c>
      <c r="R87" s="66" t="s">
        <v>210</v>
      </c>
      <c r="S87" s="66" t="s">
        <v>940</v>
      </c>
      <c r="T87" s="379" t="s">
        <v>387</v>
      </c>
      <c r="U87" s="70"/>
      <c r="V87" s="66" t="s">
        <v>29</v>
      </c>
      <c r="W87" s="62">
        <v>5</v>
      </c>
      <c r="X87" s="70"/>
      <c r="Y87" s="1">
        <v>5</v>
      </c>
      <c r="Z87" s="62" t="s">
        <v>40</v>
      </c>
      <c r="AA87" s="62">
        <v>3</v>
      </c>
      <c r="AB87" s="70"/>
      <c r="AC87" s="66"/>
      <c r="AD87" s="66" t="s">
        <v>386</v>
      </c>
      <c r="AE87" s="66"/>
      <c r="AF87" s="66" t="s">
        <v>386</v>
      </c>
      <c r="AG87" s="66"/>
      <c r="AH87" s="66" t="s">
        <v>386</v>
      </c>
      <c r="AI87" s="66"/>
      <c r="AJ87" s="66" t="s">
        <v>386</v>
      </c>
      <c r="AK87" s="66"/>
      <c r="AL87" s="66" t="s">
        <v>386</v>
      </c>
      <c r="AM87" s="66"/>
      <c r="AN87" s="66" t="s">
        <v>386</v>
      </c>
      <c r="AO87" s="66"/>
      <c r="AP87" s="66" t="s">
        <v>386</v>
      </c>
      <c r="AQ87" s="66"/>
      <c r="AR87" s="62" t="s">
        <v>386</v>
      </c>
      <c r="AS87" s="62" t="s">
        <v>386</v>
      </c>
      <c r="AT87" s="70"/>
      <c r="AU87" s="62">
        <v>3</v>
      </c>
      <c r="AV87" s="62" t="s">
        <v>40</v>
      </c>
      <c r="AW87" s="70"/>
      <c r="AX87" s="62">
        <v>15</v>
      </c>
      <c r="AY87" s="369" t="s">
        <v>32</v>
      </c>
      <c r="AZ87" s="70"/>
      <c r="BA87" s="62">
        <v>4</v>
      </c>
      <c r="BB87" s="379" t="s">
        <v>105</v>
      </c>
      <c r="BC87" s="62">
        <v>100</v>
      </c>
      <c r="BD87" s="62" t="s">
        <v>37</v>
      </c>
      <c r="BE87" s="1">
        <v>4</v>
      </c>
      <c r="BF87" s="62">
        <v>1</v>
      </c>
      <c r="BG87" s="62" t="s">
        <v>97</v>
      </c>
      <c r="BH87" s="70"/>
      <c r="BI87" s="62">
        <v>5</v>
      </c>
      <c r="BJ87" s="379" t="s">
        <v>105</v>
      </c>
      <c r="BK87" s="1">
        <v>70</v>
      </c>
      <c r="BL87" s="62" t="s">
        <v>58</v>
      </c>
      <c r="BM87" s="1">
        <v>1</v>
      </c>
      <c r="BN87" s="62">
        <v>3</v>
      </c>
      <c r="BO87" s="62" t="s">
        <v>40</v>
      </c>
      <c r="BP87" s="70"/>
      <c r="BQ87" s="62">
        <v>3</v>
      </c>
      <c r="BR87" s="371" t="s">
        <v>54</v>
      </c>
      <c r="BS87" s="62" t="s">
        <v>55</v>
      </c>
      <c r="BT87" s="70"/>
    </row>
    <row r="88" spans="1:72" ht="22.5" customHeight="1" x14ac:dyDescent="0.35">
      <c r="A88" s="66">
        <v>1</v>
      </c>
      <c r="B88" s="62" t="s">
        <v>925</v>
      </c>
      <c r="C88" s="64" t="s">
        <v>181</v>
      </c>
      <c r="D88" s="66" t="s">
        <v>180</v>
      </c>
      <c r="E88" s="377" t="s">
        <v>926</v>
      </c>
      <c r="F88" s="66" t="s">
        <v>941</v>
      </c>
      <c r="G88" s="66" t="s">
        <v>28</v>
      </c>
      <c r="H88" s="66" t="s">
        <v>928</v>
      </c>
      <c r="I88" s="70"/>
      <c r="J88" s="66">
        <v>3</v>
      </c>
      <c r="K88" s="62" t="s">
        <v>942</v>
      </c>
      <c r="L88" s="66" t="s">
        <v>150</v>
      </c>
      <c r="M88" s="378" t="s">
        <v>943</v>
      </c>
      <c r="N88" s="66" t="s">
        <v>259</v>
      </c>
      <c r="O88" s="66" t="s">
        <v>931</v>
      </c>
      <c r="P88" s="66">
        <v>3</v>
      </c>
      <c r="Q88" s="62" t="s">
        <v>944</v>
      </c>
      <c r="R88" s="66" t="s">
        <v>210</v>
      </c>
      <c r="S88" s="66" t="s">
        <v>945</v>
      </c>
      <c r="T88" s="379" t="s">
        <v>387</v>
      </c>
      <c r="U88" s="70"/>
      <c r="V88" s="66" t="s">
        <v>29</v>
      </c>
      <c r="W88" s="62">
        <v>5</v>
      </c>
      <c r="X88" s="70"/>
      <c r="Y88" s="1">
        <v>5</v>
      </c>
      <c r="Z88" s="62" t="s">
        <v>40</v>
      </c>
      <c r="AA88" s="62">
        <v>3</v>
      </c>
      <c r="AB88" s="70"/>
      <c r="AC88" s="66"/>
      <c r="AD88" s="66" t="s">
        <v>386</v>
      </c>
      <c r="AE88" s="66"/>
      <c r="AF88" s="66" t="s">
        <v>386</v>
      </c>
      <c r="AG88" s="66"/>
      <c r="AH88" s="66" t="s">
        <v>386</v>
      </c>
      <c r="AI88" s="66"/>
      <c r="AJ88" s="66" t="s">
        <v>386</v>
      </c>
      <c r="AK88" s="66"/>
      <c r="AL88" s="66" t="s">
        <v>386</v>
      </c>
      <c r="AM88" s="66"/>
      <c r="AN88" s="66" t="s">
        <v>386</v>
      </c>
      <c r="AO88" s="66"/>
      <c r="AP88" s="66" t="s">
        <v>386</v>
      </c>
      <c r="AQ88" s="66"/>
      <c r="AR88" s="62" t="s">
        <v>386</v>
      </c>
      <c r="AS88" s="62" t="s">
        <v>386</v>
      </c>
      <c r="AT88" s="70"/>
      <c r="AU88" s="62">
        <v>3</v>
      </c>
      <c r="AV88" s="62" t="s">
        <v>40</v>
      </c>
      <c r="AW88" s="70"/>
      <c r="AX88" s="62">
        <v>15</v>
      </c>
      <c r="AY88" s="369" t="s">
        <v>32</v>
      </c>
      <c r="AZ88" s="70"/>
      <c r="BA88" s="62">
        <v>4</v>
      </c>
      <c r="BB88" s="379" t="s">
        <v>105</v>
      </c>
      <c r="BC88" s="62">
        <v>100</v>
      </c>
      <c r="BD88" s="62" t="s">
        <v>37</v>
      </c>
      <c r="BE88" s="1">
        <v>4</v>
      </c>
      <c r="BF88" s="62">
        <v>1</v>
      </c>
      <c r="BG88" s="62" t="s">
        <v>97</v>
      </c>
      <c r="BH88" s="70"/>
      <c r="BI88" s="62">
        <v>5</v>
      </c>
      <c r="BJ88" s="379" t="s">
        <v>105</v>
      </c>
      <c r="BK88" s="1">
        <v>70</v>
      </c>
      <c r="BL88" s="62" t="s">
        <v>58</v>
      </c>
      <c r="BM88" s="1">
        <v>1</v>
      </c>
      <c r="BN88" s="62">
        <v>3</v>
      </c>
      <c r="BO88" s="62" t="s">
        <v>40</v>
      </c>
      <c r="BP88" s="70"/>
      <c r="BQ88" s="62">
        <v>3</v>
      </c>
      <c r="BR88" s="371" t="s">
        <v>54</v>
      </c>
      <c r="BS88" s="62" t="s">
        <v>55</v>
      </c>
      <c r="BT88" s="70"/>
    </row>
    <row r="89" spans="1:72" ht="22.5" customHeight="1" x14ac:dyDescent="0.35">
      <c r="A89" s="66">
        <v>1</v>
      </c>
      <c r="B89" s="62" t="s">
        <v>950</v>
      </c>
      <c r="C89" s="64" t="s">
        <v>228</v>
      </c>
      <c r="D89" s="66" t="s">
        <v>227</v>
      </c>
      <c r="E89" s="377" t="s">
        <v>951</v>
      </c>
      <c r="F89" s="66" t="s">
        <v>952</v>
      </c>
      <c r="G89" s="66" t="s">
        <v>28</v>
      </c>
      <c r="H89" s="66" t="s">
        <v>953</v>
      </c>
      <c r="I89" s="70"/>
      <c r="J89" s="66">
        <v>1</v>
      </c>
      <c r="K89" s="62" t="s">
        <v>954</v>
      </c>
      <c r="L89" s="66" t="s">
        <v>150</v>
      </c>
      <c r="M89" s="378" t="s">
        <v>955</v>
      </c>
      <c r="N89" s="66" t="s">
        <v>259</v>
      </c>
      <c r="O89" s="66" t="s">
        <v>956</v>
      </c>
      <c r="P89" s="66">
        <v>1</v>
      </c>
      <c r="Q89" s="62" t="s">
        <v>957</v>
      </c>
      <c r="R89" s="66" t="s">
        <v>210</v>
      </c>
      <c r="S89" s="66" t="s">
        <v>958</v>
      </c>
      <c r="T89" s="379" t="s">
        <v>387</v>
      </c>
      <c r="U89" s="70"/>
      <c r="V89" s="66" t="s">
        <v>29</v>
      </c>
      <c r="W89" s="62">
        <v>5</v>
      </c>
      <c r="X89" s="70"/>
      <c r="Y89" s="1">
        <v>9</v>
      </c>
      <c r="Z89" s="62" t="s">
        <v>37</v>
      </c>
      <c r="AA89" s="62">
        <v>4</v>
      </c>
      <c r="AB89" s="70"/>
      <c r="AC89" s="66"/>
      <c r="AD89" s="66" t="s">
        <v>386</v>
      </c>
      <c r="AE89" s="66"/>
      <c r="AF89" s="66" t="s">
        <v>386</v>
      </c>
      <c r="AG89" s="66"/>
      <c r="AH89" s="66" t="s">
        <v>386</v>
      </c>
      <c r="AI89" s="66"/>
      <c r="AJ89" s="66" t="s">
        <v>386</v>
      </c>
      <c r="AK89" s="66"/>
      <c r="AL89" s="66" t="s">
        <v>386</v>
      </c>
      <c r="AM89" s="66"/>
      <c r="AN89" s="66" t="s">
        <v>386</v>
      </c>
      <c r="AO89" s="66"/>
      <c r="AP89" s="66" t="s">
        <v>386</v>
      </c>
      <c r="AQ89" s="66"/>
      <c r="AR89" s="62" t="s">
        <v>386</v>
      </c>
      <c r="AS89" s="62" t="s">
        <v>386</v>
      </c>
      <c r="AT89" s="70"/>
      <c r="AU89" s="62">
        <v>4</v>
      </c>
      <c r="AV89" s="62" t="s">
        <v>37</v>
      </c>
      <c r="AW89" s="70"/>
      <c r="AX89" s="62">
        <v>20</v>
      </c>
      <c r="AY89" s="369" t="s">
        <v>32</v>
      </c>
      <c r="AZ89" s="70"/>
      <c r="BA89" s="62">
        <v>6</v>
      </c>
      <c r="BB89" s="379" t="s">
        <v>105</v>
      </c>
      <c r="BC89" s="62">
        <v>25</v>
      </c>
      <c r="BD89" s="62" t="s">
        <v>79</v>
      </c>
      <c r="BE89" s="1">
        <v>0</v>
      </c>
      <c r="BF89" s="62">
        <v>5</v>
      </c>
      <c r="BG89" s="62" t="s">
        <v>29</v>
      </c>
      <c r="BH89" s="70"/>
      <c r="BI89" s="62">
        <v>3</v>
      </c>
      <c r="BJ89" s="379" t="s">
        <v>105</v>
      </c>
      <c r="BK89" s="1">
        <v>35</v>
      </c>
      <c r="BL89" s="62" t="s">
        <v>79</v>
      </c>
      <c r="BM89" s="1">
        <v>0</v>
      </c>
      <c r="BN89" s="62">
        <v>4</v>
      </c>
      <c r="BO89" s="62" t="s">
        <v>37</v>
      </c>
      <c r="BP89" s="70"/>
      <c r="BQ89" s="62">
        <v>20</v>
      </c>
      <c r="BR89" s="369" t="s">
        <v>32</v>
      </c>
      <c r="BS89" s="62" t="s">
        <v>33</v>
      </c>
      <c r="BT89" s="70"/>
    </row>
    <row r="90" spans="1:72" ht="22.5" customHeight="1" x14ac:dyDescent="0.35">
      <c r="A90" s="66">
        <v>1</v>
      </c>
      <c r="B90" s="62" t="s">
        <v>950</v>
      </c>
      <c r="C90" s="64" t="s">
        <v>228</v>
      </c>
      <c r="D90" s="66" t="s">
        <v>227</v>
      </c>
      <c r="E90" s="377" t="s">
        <v>951</v>
      </c>
      <c r="F90" s="66" t="s">
        <v>959</v>
      </c>
      <c r="G90" s="66" t="s">
        <v>28</v>
      </c>
      <c r="H90" s="66" t="s">
        <v>953</v>
      </c>
      <c r="I90" s="70"/>
      <c r="J90" s="66">
        <v>2</v>
      </c>
      <c r="K90" s="62" t="s">
        <v>960</v>
      </c>
      <c r="L90" s="66" t="s">
        <v>150</v>
      </c>
      <c r="M90" s="378" t="s">
        <v>961</v>
      </c>
      <c r="N90" s="66" t="s">
        <v>259</v>
      </c>
      <c r="O90" s="66" t="s">
        <v>956</v>
      </c>
      <c r="P90" s="66">
        <v>2</v>
      </c>
      <c r="Q90" s="62" t="s">
        <v>962</v>
      </c>
      <c r="R90" s="66" t="s">
        <v>210</v>
      </c>
      <c r="S90" s="66" t="s">
        <v>963</v>
      </c>
      <c r="T90" s="379" t="s">
        <v>387</v>
      </c>
      <c r="U90" s="70"/>
      <c r="V90" s="66" t="s">
        <v>29</v>
      </c>
      <c r="W90" s="62">
        <v>5</v>
      </c>
      <c r="X90" s="70"/>
      <c r="Y90" s="1">
        <v>9</v>
      </c>
      <c r="Z90" s="62" t="s">
        <v>37</v>
      </c>
      <c r="AA90" s="62">
        <v>4</v>
      </c>
      <c r="AB90" s="70"/>
      <c r="AC90" s="66"/>
      <c r="AD90" s="66" t="s">
        <v>386</v>
      </c>
      <c r="AE90" s="66"/>
      <c r="AF90" s="66" t="s">
        <v>386</v>
      </c>
      <c r="AG90" s="66"/>
      <c r="AH90" s="66" t="s">
        <v>386</v>
      </c>
      <c r="AI90" s="66"/>
      <c r="AJ90" s="66" t="s">
        <v>386</v>
      </c>
      <c r="AK90" s="66"/>
      <c r="AL90" s="66" t="s">
        <v>386</v>
      </c>
      <c r="AM90" s="66"/>
      <c r="AN90" s="66" t="s">
        <v>386</v>
      </c>
      <c r="AO90" s="66"/>
      <c r="AP90" s="66" t="s">
        <v>386</v>
      </c>
      <c r="AQ90" s="66"/>
      <c r="AR90" s="62" t="s">
        <v>386</v>
      </c>
      <c r="AS90" s="62" t="s">
        <v>386</v>
      </c>
      <c r="AT90" s="70"/>
      <c r="AU90" s="62">
        <v>4</v>
      </c>
      <c r="AV90" s="62" t="s">
        <v>37</v>
      </c>
      <c r="AW90" s="70"/>
      <c r="AX90" s="62">
        <v>20</v>
      </c>
      <c r="AY90" s="369" t="s">
        <v>32</v>
      </c>
      <c r="AZ90" s="70"/>
      <c r="BA90" s="62">
        <v>6</v>
      </c>
      <c r="BB90" s="379" t="s">
        <v>105</v>
      </c>
      <c r="BC90" s="62">
        <v>25</v>
      </c>
      <c r="BD90" s="62" t="s">
        <v>79</v>
      </c>
      <c r="BE90" s="1">
        <v>0</v>
      </c>
      <c r="BF90" s="62">
        <v>5</v>
      </c>
      <c r="BG90" s="62" t="s">
        <v>29</v>
      </c>
      <c r="BH90" s="70"/>
      <c r="BI90" s="62">
        <v>3</v>
      </c>
      <c r="BJ90" s="379" t="s">
        <v>105</v>
      </c>
      <c r="BK90" s="1">
        <v>35</v>
      </c>
      <c r="BL90" s="62" t="s">
        <v>79</v>
      </c>
      <c r="BM90" s="1">
        <v>0</v>
      </c>
      <c r="BN90" s="62">
        <v>4</v>
      </c>
      <c r="BO90" s="62" t="s">
        <v>37</v>
      </c>
      <c r="BP90" s="70"/>
      <c r="BQ90" s="62">
        <v>20</v>
      </c>
      <c r="BR90" s="369" t="s">
        <v>32</v>
      </c>
      <c r="BS90" s="62" t="s">
        <v>33</v>
      </c>
      <c r="BT90" s="70"/>
    </row>
    <row r="91" spans="1:72" ht="22.5" customHeight="1" x14ac:dyDescent="0.35">
      <c r="A91" s="66">
        <v>1</v>
      </c>
      <c r="B91" s="62" t="s">
        <v>950</v>
      </c>
      <c r="C91" s="64" t="s">
        <v>228</v>
      </c>
      <c r="D91" s="66" t="s">
        <v>227</v>
      </c>
      <c r="E91" s="377" t="s">
        <v>951</v>
      </c>
      <c r="F91" s="66" t="s">
        <v>959</v>
      </c>
      <c r="G91" s="66" t="s">
        <v>28</v>
      </c>
      <c r="H91" s="66" t="s">
        <v>953</v>
      </c>
      <c r="I91" s="70"/>
      <c r="J91" s="66">
        <v>3</v>
      </c>
      <c r="K91" s="62" t="s">
        <v>964</v>
      </c>
      <c r="L91" s="66" t="s">
        <v>150</v>
      </c>
      <c r="M91" s="378" t="s">
        <v>965</v>
      </c>
      <c r="N91" s="66" t="s">
        <v>259</v>
      </c>
      <c r="O91" s="66" t="s">
        <v>956</v>
      </c>
      <c r="P91" s="66">
        <v>3</v>
      </c>
      <c r="Q91" s="62" t="s">
        <v>966</v>
      </c>
      <c r="R91" s="66" t="s">
        <v>210</v>
      </c>
      <c r="S91" s="66" t="s">
        <v>967</v>
      </c>
      <c r="T91" s="379" t="s">
        <v>387</v>
      </c>
      <c r="U91" s="70"/>
      <c r="V91" s="66" t="s">
        <v>29</v>
      </c>
      <c r="W91" s="62">
        <v>5</v>
      </c>
      <c r="X91" s="70"/>
      <c r="Y91" s="1">
        <v>9</v>
      </c>
      <c r="Z91" s="62" t="s">
        <v>37</v>
      </c>
      <c r="AA91" s="62">
        <v>4</v>
      </c>
      <c r="AB91" s="70"/>
      <c r="AC91" s="66"/>
      <c r="AD91" s="66" t="s">
        <v>386</v>
      </c>
      <c r="AE91" s="66"/>
      <c r="AF91" s="66" t="s">
        <v>386</v>
      </c>
      <c r="AG91" s="66"/>
      <c r="AH91" s="66" t="s">
        <v>386</v>
      </c>
      <c r="AI91" s="66"/>
      <c r="AJ91" s="66" t="s">
        <v>386</v>
      </c>
      <c r="AK91" s="66"/>
      <c r="AL91" s="66" t="s">
        <v>386</v>
      </c>
      <c r="AM91" s="66"/>
      <c r="AN91" s="66" t="s">
        <v>386</v>
      </c>
      <c r="AO91" s="66"/>
      <c r="AP91" s="66" t="s">
        <v>386</v>
      </c>
      <c r="AQ91" s="66"/>
      <c r="AR91" s="62" t="s">
        <v>386</v>
      </c>
      <c r="AS91" s="62" t="s">
        <v>386</v>
      </c>
      <c r="AT91" s="70"/>
      <c r="AU91" s="62">
        <v>4</v>
      </c>
      <c r="AV91" s="62" t="s">
        <v>37</v>
      </c>
      <c r="AW91" s="70"/>
      <c r="AX91" s="62">
        <v>20</v>
      </c>
      <c r="AY91" s="369" t="s">
        <v>32</v>
      </c>
      <c r="AZ91" s="70"/>
      <c r="BA91" s="62">
        <v>6</v>
      </c>
      <c r="BB91" s="379" t="s">
        <v>105</v>
      </c>
      <c r="BC91" s="62">
        <v>25</v>
      </c>
      <c r="BD91" s="62" t="s">
        <v>79</v>
      </c>
      <c r="BE91" s="1">
        <v>0</v>
      </c>
      <c r="BF91" s="62">
        <v>5</v>
      </c>
      <c r="BG91" s="62" t="s">
        <v>29</v>
      </c>
      <c r="BH91" s="70"/>
      <c r="BI91" s="62">
        <v>3</v>
      </c>
      <c r="BJ91" s="379" t="s">
        <v>105</v>
      </c>
      <c r="BK91" s="1">
        <v>35</v>
      </c>
      <c r="BL91" s="62" t="s">
        <v>79</v>
      </c>
      <c r="BM91" s="1">
        <v>0</v>
      </c>
      <c r="BN91" s="62">
        <v>4</v>
      </c>
      <c r="BO91" s="62" t="s">
        <v>37</v>
      </c>
      <c r="BP91" s="70"/>
      <c r="BQ91" s="62">
        <v>20</v>
      </c>
      <c r="BR91" s="369" t="s">
        <v>32</v>
      </c>
      <c r="BS91" s="62" t="s">
        <v>33</v>
      </c>
      <c r="BT91" s="70"/>
    </row>
    <row r="92" spans="1:72" ht="22.5" customHeight="1" x14ac:dyDescent="0.35">
      <c r="A92" s="66">
        <v>2</v>
      </c>
      <c r="B92" s="62" t="s">
        <v>968</v>
      </c>
      <c r="C92" s="64" t="s">
        <v>228</v>
      </c>
      <c r="D92" s="66" t="s">
        <v>227</v>
      </c>
      <c r="E92" s="377" t="s">
        <v>969</v>
      </c>
      <c r="F92" s="66" t="s">
        <v>970</v>
      </c>
      <c r="G92" s="66" t="s">
        <v>28</v>
      </c>
      <c r="H92" s="66" t="s">
        <v>971</v>
      </c>
      <c r="I92" s="70"/>
      <c r="J92" s="66">
        <v>1</v>
      </c>
      <c r="K92" s="62" t="s">
        <v>972</v>
      </c>
      <c r="L92" s="66" t="s">
        <v>150</v>
      </c>
      <c r="M92" s="378" t="s">
        <v>973</v>
      </c>
      <c r="N92" s="66" t="s">
        <v>259</v>
      </c>
      <c r="O92" s="66" t="s">
        <v>974</v>
      </c>
      <c r="P92" s="66">
        <v>1</v>
      </c>
      <c r="Q92" s="62" t="s">
        <v>975</v>
      </c>
      <c r="R92" s="66" t="s">
        <v>210</v>
      </c>
      <c r="S92" s="66" t="s">
        <v>976</v>
      </c>
      <c r="T92" s="379" t="s">
        <v>387</v>
      </c>
      <c r="U92" s="70"/>
      <c r="V92" s="66" t="s">
        <v>29</v>
      </c>
      <c r="W92" s="62">
        <v>5</v>
      </c>
      <c r="X92" s="70"/>
      <c r="Y92" s="1">
        <v>9</v>
      </c>
      <c r="Z92" s="62" t="s">
        <v>37</v>
      </c>
      <c r="AA92" s="62">
        <v>4</v>
      </c>
      <c r="AB92" s="70"/>
      <c r="AC92" s="66"/>
      <c r="AD92" s="66" t="s">
        <v>386</v>
      </c>
      <c r="AE92" s="66"/>
      <c r="AF92" s="66" t="s">
        <v>386</v>
      </c>
      <c r="AG92" s="66"/>
      <c r="AH92" s="66" t="s">
        <v>386</v>
      </c>
      <c r="AI92" s="66"/>
      <c r="AJ92" s="66" t="s">
        <v>386</v>
      </c>
      <c r="AK92" s="66"/>
      <c r="AL92" s="66" t="s">
        <v>386</v>
      </c>
      <c r="AM92" s="66"/>
      <c r="AN92" s="66" t="s">
        <v>386</v>
      </c>
      <c r="AO92" s="66"/>
      <c r="AP92" s="66" t="s">
        <v>386</v>
      </c>
      <c r="AQ92" s="66"/>
      <c r="AR92" s="62" t="s">
        <v>386</v>
      </c>
      <c r="AS92" s="62" t="s">
        <v>386</v>
      </c>
      <c r="AT92" s="70"/>
      <c r="AU92" s="62">
        <v>4</v>
      </c>
      <c r="AV92" s="62" t="s">
        <v>37</v>
      </c>
      <c r="AW92" s="70"/>
      <c r="AX92" s="62">
        <v>20</v>
      </c>
      <c r="AY92" s="369" t="s">
        <v>32</v>
      </c>
      <c r="AZ92" s="70"/>
      <c r="BA92" s="62">
        <v>3</v>
      </c>
      <c r="BB92" s="379" t="s">
        <v>105</v>
      </c>
      <c r="BC92" s="62">
        <v>100</v>
      </c>
      <c r="BD92" s="62" t="s">
        <v>37</v>
      </c>
      <c r="BE92" s="1">
        <v>4</v>
      </c>
      <c r="BF92" s="62">
        <v>1</v>
      </c>
      <c r="BG92" s="62" t="s">
        <v>97</v>
      </c>
      <c r="BH92" s="70"/>
      <c r="BI92" s="62">
        <v>2</v>
      </c>
      <c r="BJ92" s="379" t="s">
        <v>105</v>
      </c>
      <c r="BK92" s="1">
        <v>100</v>
      </c>
      <c r="BL92" s="62" t="s">
        <v>37</v>
      </c>
      <c r="BM92" s="1">
        <v>4</v>
      </c>
      <c r="BN92" s="62">
        <v>3</v>
      </c>
      <c r="BO92" s="62" t="s">
        <v>40</v>
      </c>
      <c r="BP92" s="70"/>
      <c r="BQ92" s="62">
        <v>3</v>
      </c>
      <c r="BR92" s="371" t="s">
        <v>54</v>
      </c>
      <c r="BS92" s="62" t="s">
        <v>55</v>
      </c>
      <c r="BT92" s="70"/>
    </row>
    <row r="93" spans="1:72" ht="22.5" customHeight="1" x14ac:dyDescent="0.35">
      <c r="A93" s="66">
        <v>2</v>
      </c>
      <c r="B93" s="62" t="s">
        <v>968</v>
      </c>
      <c r="C93" s="64" t="s">
        <v>228</v>
      </c>
      <c r="D93" s="66" t="s">
        <v>227</v>
      </c>
      <c r="E93" s="377" t="s">
        <v>969</v>
      </c>
      <c r="F93" s="66" t="s">
        <v>977</v>
      </c>
      <c r="G93" s="66" t="s">
        <v>28</v>
      </c>
      <c r="H93" s="66" t="s">
        <v>971</v>
      </c>
      <c r="I93" s="70"/>
      <c r="J93" s="66">
        <v>2</v>
      </c>
      <c r="K93" s="62" t="s">
        <v>978</v>
      </c>
      <c r="L93" s="66" t="s">
        <v>150</v>
      </c>
      <c r="M93" s="378" t="s">
        <v>979</v>
      </c>
      <c r="N93" s="66" t="s">
        <v>259</v>
      </c>
      <c r="O93" s="66" t="s">
        <v>974</v>
      </c>
      <c r="P93" s="66">
        <v>2</v>
      </c>
      <c r="Q93" s="62" t="s">
        <v>980</v>
      </c>
      <c r="R93" s="66" t="s">
        <v>210</v>
      </c>
      <c r="S93" s="66" t="s">
        <v>981</v>
      </c>
      <c r="T93" s="379" t="s">
        <v>387</v>
      </c>
      <c r="U93" s="70"/>
      <c r="V93" s="66" t="s">
        <v>29</v>
      </c>
      <c r="W93" s="62">
        <v>5</v>
      </c>
      <c r="X93" s="70"/>
      <c r="Y93" s="1">
        <v>9</v>
      </c>
      <c r="Z93" s="62" t="s">
        <v>37</v>
      </c>
      <c r="AA93" s="62">
        <v>4</v>
      </c>
      <c r="AB93" s="70"/>
      <c r="AC93" s="66"/>
      <c r="AD93" s="66" t="s">
        <v>386</v>
      </c>
      <c r="AE93" s="66"/>
      <c r="AF93" s="66" t="s">
        <v>386</v>
      </c>
      <c r="AG93" s="66"/>
      <c r="AH93" s="66" t="s">
        <v>386</v>
      </c>
      <c r="AI93" s="66"/>
      <c r="AJ93" s="66" t="s">
        <v>386</v>
      </c>
      <c r="AK93" s="66"/>
      <c r="AL93" s="66" t="s">
        <v>386</v>
      </c>
      <c r="AM93" s="66"/>
      <c r="AN93" s="66" t="s">
        <v>386</v>
      </c>
      <c r="AO93" s="66"/>
      <c r="AP93" s="66" t="s">
        <v>386</v>
      </c>
      <c r="AQ93" s="66"/>
      <c r="AR93" s="62" t="s">
        <v>386</v>
      </c>
      <c r="AS93" s="62" t="s">
        <v>386</v>
      </c>
      <c r="AT93" s="70"/>
      <c r="AU93" s="62">
        <v>4</v>
      </c>
      <c r="AV93" s="62" t="s">
        <v>37</v>
      </c>
      <c r="AW93" s="70"/>
      <c r="AX93" s="62">
        <v>20</v>
      </c>
      <c r="AY93" s="369" t="s">
        <v>32</v>
      </c>
      <c r="AZ93" s="70"/>
      <c r="BA93" s="62">
        <v>3</v>
      </c>
      <c r="BB93" s="379" t="s">
        <v>105</v>
      </c>
      <c r="BC93" s="62">
        <v>100</v>
      </c>
      <c r="BD93" s="62" t="s">
        <v>37</v>
      </c>
      <c r="BE93" s="1">
        <v>4</v>
      </c>
      <c r="BF93" s="62">
        <v>1</v>
      </c>
      <c r="BG93" s="62" t="s">
        <v>97</v>
      </c>
      <c r="BH93" s="70"/>
      <c r="BI93" s="62">
        <v>2</v>
      </c>
      <c r="BJ93" s="379" t="s">
        <v>105</v>
      </c>
      <c r="BK93" s="1">
        <v>100</v>
      </c>
      <c r="BL93" s="62" t="s">
        <v>37</v>
      </c>
      <c r="BM93" s="1">
        <v>4</v>
      </c>
      <c r="BN93" s="62">
        <v>3</v>
      </c>
      <c r="BO93" s="62" t="s">
        <v>40</v>
      </c>
      <c r="BP93" s="70"/>
      <c r="BQ93" s="62">
        <v>3</v>
      </c>
      <c r="BR93" s="371" t="s">
        <v>54</v>
      </c>
      <c r="BS93" s="62" t="s">
        <v>55</v>
      </c>
      <c r="BT93" s="70"/>
    </row>
    <row r="94" spans="1:72" ht="22.5" customHeight="1" x14ac:dyDescent="0.35">
      <c r="A94" s="66">
        <v>2</v>
      </c>
      <c r="B94" s="62" t="s">
        <v>988</v>
      </c>
      <c r="C94" s="64" t="s">
        <v>119</v>
      </c>
      <c r="D94" s="66" t="s">
        <v>118</v>
      </c>
      <c r="E94" s="377" t="s">
        <v>985</v>
      </c>
      <c r="F94" s="66" t="s">
        <v>571</v>
      </c>
      <c r="G94" s="66" t="s">
        <v>72</v>
      </c>
      <c r="H94" s="66" t="s">
        <v>986</v>
      </c>
      <c r="I94" s="70"/>
      <c r="J94" s="66">
        <v>1</v>
      </c>
      <c r="K94" s="62" t="s">
        <v>989</v>
      </c>
      <c r="L94" s="66" t="s">
        <v>158</v>
      </c>
      <c r="M94" s="378" t="s">
        <v>990</v>
      </c>
      <c r="N94" s="66" t="s">
        <v>259</v>
      </c>
      <c r="O94" s="66" t="s">
        <v>991</v>
      </c>
      <c r="P94" s="66">
        <v>1</v>
      </c>
      <c r="Q94" s="62" t="s">
        <v>992</v>
      </c>
      <c r="R94" s="66" t="s">
        <v>210</v>
      </c>
      <c r="S94" s="66" t="s">
        <v>993</v>
      </c>
      <c r="T94" s="379" t="s">
        <v>105</v>
      </c>
      <c r="U94" s="70"/>
      <c r="V94" s="66" t="s">
        <v>52</v>
      </c>
      <c r="W94" s="62">
        <v>4</v>
      </c>
      <c r="X94" s="70"/>
      <c r="Y94" s="1">
        <v>5</v>
      </c>
      <c r="Z94" s="62" t="s">
        <v>40</v>
      </c>
      <c r="AA94" s="62">
        <v>3</v>
      </c>
      <c r="AB94" s="70"/>
      <c r="AC94" s="66"/>
      <c r="AD94" s="66" t="s">
        <v>386</v>
      </c>
      <c r="AE94" s="66"/>
      <c r="AF94" s="66" t="s">
        <v>386</v>
      </c>
      <c r="AG94" s="66"/>
      <c r="AH94" s="66" t="s">
        <v>386</v>
      </c>
      <c r="AI94" s="66"/>
      <c r="AJ94" s="66" t="s">
        <v>386</v>
      </c>
      <c r="AK94" s="66"/>
      <c r="AL94" s="66" t="s">
        <v>386</v>
      </c>
      <c r="AM94" s="66"/>
      <c r="AN94" s="66" t="s">
        <v>386</v>
      </c>
      <c r="AO94" s="66"/>
      <c r="AP94" s="66" t="s">
        <v>386</v>
      </c>
      <c r="AQ94" s="66"/>
      <c r="AR94" s="62" t="s">
        <v>386</v>
      </c>
      <c r="AS94" s="62" t="s">
        <v>386</v>
      </c>
      <c r="AT94" s="70"/>
      <c r="AU94" s="62">
        <v>3</v>
      </c>
      <c r="AV94" s="62" t="s">
        <v>40</v>
      </c>
      <c r="AW94" s="70"/>
      <c r="AX94" s="62">
        <v>12</v>
      </c>
      <c r="AY94" s="369" t="s">
        <v>32</v>
      </c>
      <c r="AZ94" s="70"/>
      <c r="BA94" s="62">
        <v>1</v>
      </c>
      <c r="BB94" s="379" t="s">
        <v>105</v>
      </c>
      <c r="BC94" s="62">
        <v>100</v>
      </c>
      <c r="BD94" s="62" t="s">
        <v>37</v>
      </c>
      <c r="BE94" s="1">
        <v>4</v>
      </c>
      <c r="BF94" s="62">
        <v>1</v>
      </c>
      <c r="BG94" s="62" t="s">
        <v>97</v>
      </c>
      <c r="BH94" s="70"/>
      <c r="BI94" s="62">
        <v>1</v>
      </c>
      <c r="BJ94" s="379" t="s">
        <v>105</v>
      </c>
      <c r="BK94" s="1">
        <v>100</v>
      </c>
      <c r="BL94" s="62" t="s">
        <v>37</v>
      </c>
      <c r="BM94" s="1">
        <v>4</v>
      </c>
      <c r="BN94" s="62">
        <v>3</v>
      </c>
      <c r="BO94" s="62" t="s">
        <v>40</v>
      </c>
      <c r="BP94" s="70"/>
      <c r="BQ94" s="62">
        <v>3</v>
      </c>
      <c r="BR94" s="371" t="s">
        <v>54</v>
      </c>
      <c r="BS94" s="62" t="s">
        <v>55</v>
      </c>
      <c r="BT94" s="70"/>
    </row>
    <row r="95" spans="1:72" ht="22.5" customHeight="1" x14ac:dyDescent="0.35">
      <c r="A95" s="66">
        <v>5</v>
      </c>
      <c r="B95" s="62" t="s">
        <v>988</v>
      </c>
      <c r="C95" s="64" t="s">
        <v>119</v>
      </c>
      <c r="D95" s="66" t="s">
        <v>118</v>
      </c>
      <c r="E95" s="377" t="s">
        <v>987</v>
      </c>
      <c r="F95" s="66" t="s">
        <v>571</v>
      </c>
      <c r="G95" s="66" t="s">
        <v>72</v>
      </c>
      <c r="H95" s="66" t="s">
        <v>986</v>
      </c>
      <c r="I95" s="70"/>
      <c r="J95" s="66">
        <v>4</v>
      </c>
      <c r="K95" s="62" t="s">
        <v>386</v>
      </c>
      <c r="L95" s="66"/>
      <c r="M95" s="378"/>
      <c r="N95" s="66" t="s">
        <v>259</v>
      </c>
      <c r="O95" s="66" t="s">
        <v>991</v>
      </c>
      <c r="P95" s="66">
        <v>5</v>
      </c>
      <c r="Q95" s="62" t="s">
        <v>386</v>
      </c>
      <c r="R95" s="66"/>
      <c r="S95" s="66"/>
      <c r="T95" s="379"/>
      <c r="U95" s="70"/>
      <c r="V95" s="66"/>
      <c r="W95" s="62" t="s">
        <v>386</v>
      </c>
      <c r="X95" s="70"/>
      <c r="Y95" s="1" t="s">
        <v>386</v>
      </c>
      <c r="Z95" s="62" t="s">
        <v>386</v>
      </c>
      <c r="AA95" s="62" t="s">
        <v>386</v>
      </c>
      <c r="AB95" s="70"/>
      <c r="AC95" s="66"/>
      <c r="AD95" s="66" t="s">
        <v>386</v>
      </c>
      <c r="AE95" s="66"/>
      <c r="AF95" s="66" t="s">
        <v>386</v>
      </c>
      <c r="AG95" s="66"/>
      <c r="AH95" s="66" t="s">
        <v>386</v>
      </c>
      <c r="AI95" s="66"/>
      <c r="AJ95" s="66" t="s">
        <v>386</v>
      </c>
      <c r="AK95" s="66"/>
      <c r="AL95" s="66" t="s">
        <v>386</v>
      </c>
      <c r="AM95" s="66"/>
      <c r="AN95" s="66" t="s">
        <v>386</v>
      </c>
      <c r="AO95" s="66"/>
      <c r="AP95" s="66" t="s">
        <v>386</v>
      </c>
      <c r="AQ95" s="66"/>
      <c r="AR95" s="62" t="s">
        <v>386</v>
      </c>
      <c r="AS95" s="62" t="s">
        <v>386</v>
      </c>
      <c r="AT95" s="70"/>
      <c r="AU95" s="62" t="s">
        <v>386</v>
      </c>
      <c r="AV95" s="62" t="s">
        <v>386</v>
      </c>
      <c r="AW95" s="70"/>
      <c r="AX95" s="62" t="s">
        <v>386</v>
      </c>
      <c r="AY95" s="62" t="s">
        <v>386</v>
      </c>
      <c r="AZ95" s="70"/>
      <c r="BA95" s="62" t="s">
        <v>386</v>
      </c>
      <c r="BB95" s="379"/>
      <c r="BC95" s="62" t="s">
        <v>386</v>
      </c>
      <c r="BD95" s="62" t="s">
        <v>386</v>
      </c>
      <c r="BE95" s="1" t="s">
        <v>386</v>
      </c>
      <c r="BF95" s="62" t="s">
        <v>386</v>
      </c>
      <c r="BG95" s="62" t="s">
        <v>386</v>
      </c>
      <c r="BH95" s="70"/>
      <c r="BI95" s="62" t="s">
        <v>386</v>
      </c>
      <c r="BJ95" s="379"/>
      <c r="BK95" s="1" t="s">
        <v>386</v>
      </c>
      <c r="BL95" s="62" t="s">
        <v>386</v>
      </c>
      <c r="BM95" s="1" t="s">
        <v>386</v>
      </c>
      <c r="BN95" s="62" t="s">
        <v>386</v>
      </c>
      <c r="BO95" s="62" t="s">
        <v>386</v>
      </c>
      <c r="BP95" s="70"/>
      <c r="BQ95" s="62" t="s">
        <v>386</v>
      </c>
      <c r="BR95" s="62" t="s">
        <v>386</v>
      </c>
      <c r="BS95" s="62" t="s">
        <v>386</v>
      </c>
      <c r="BT95" s="70"/>
    </row>
    <row r="96" spans="1:72" ht="22.5" customHeight="1" x14ac:dyDescent="0.35">
      <c r="A96" s="66">
        <v>2</v>
      </c>
      <c r="B96" s="62" t="s">
        <v>988</v>
      </c>
      <c r="C96" s="64" t="s">
        <v>119</v>
      </c>
      <c r="D96" s="66" t="s">
        <v>118</v>
      </c>
      <c r="E96" s="377" t="s">
        <v>994</v>
      </c>
      <c r="F96" s="66" t="s">
        <v>571</v>
      </c>
      <c r="G96" s="66" t="s">
        <v>72</v>
      </c>
      <c r="H96" s="66" t="s">
        <v>986</v>
      </c>
      <c r="I96" s="70"/>
      <c r="J96" s="66">
        <v>5</v>
      </c>
      <c r="K96" s="62" t="s">
        <v>386</v>
      </c>
      <c r="L96" s="66"/>
      <c r="M96" s="378"/>
      <c r="N96" s="66" t="s">
        <v>259</v>
      </c>
      <c r="O96" s="66" t="s">
        <v>991</v>
      </c>
      <c r="P96" s="66">
        <v>6</v>
      </c>
      <c r="Q96" s="62" t="s">
        <v>386</v>
      </c>
      <c r="R96" s="66"/>
      <c r="S96" s="66"/>
      <c r="T96" s="379"/>
      <c r="U96" s="70"/>
      <c r="V96" s="66"/>
      <c r="W96" s="62" t="s">
        <v>386</v>
      </c>
      <c r="X96" s="70"/>
      <c r="Y96" s="1" t="s">
        <v>386</v>
      </c>
      <c r="Z96" s="62" t="s">
        <v>386</v>
      </c>
      <c r="AA96" s="62" t="s">
        <v>386</v>
      </c>
      <c r="AB96" s="70"/>
      <c r="AC96" s="66"/>
      <c r="AD96" s="66" t="s">
        <v>386</v>
      </c>
      <c r="AE96" s="66"/>
      <c r="AF96" s="66" t="s">
        <v>386</v>
      </c>
      <c r="AG96" s="66"/>
      <c r="AH96" s="66" t="s">
        <v>386</v>
      </c>
      <c r="AI96" s="66"/>
      <c r="AJ96" s="66" t="s">
        <v>386</v>
      </c>
      <c r="AK96" s="66"/>
      <c r="AL96" s="66" t="s">
        <v>386</v>
      </c>
      <c r="AM96" s="66"/>
      <c r="AN96" s="66" t="s">
        <v>386</v>
      </c>
      <c r="AO96" s="66"/>
      <c r="AP96" s="66" t="s">
        <v>386</v>
      </c>
      <c r="AQ96" s="66"/>
      <c r="AR96" s="62" t="s">
        <v>386</v>
      </c>
      <c r="AS96" s="62" t="s">
        <v>386</v>
      </c>
      <c r="AT96" s="70"/>
      <c r="AU96" s="62" t="s">
        <v>386</v>
      </c>
      <c r="AV96" s="62" t="s">
        <v>386</v>
      </c>
      <c r="AW96" s="70"/>
      <c r="AX96" s="62" t="s">
        <v>386</v>
      </c>
      <c r="AY96" s="62" t="s">
        <v>386</v>
      </c>
      <c r="AZ96" s="70"/>
      <c r="BA96" s="62" t="s">
        <v>386</v>
      </c>
      <c r="BB96" s="379"/>
      <c r="BC96" s="62" t="s">
        <v>386</v>
      </c>
      <c r="BD96" s="62" t="s">
        <v>386</v>
      </c>
      <c r="BE96" s="1" t="s">
        <v>386</v>
      </c>
      <c r="BF96" s="62" t="s">
        <v>386</v>
      </c>
      <c r="BG96" s="62" t="s">
        <v>386</v>
      </c>
      <c r="BH96" s="70"/>
      <c r="BI96" s="62" t="s">
        <v>386</v>
      </c>
      <c r="BJ96" s="379"/>
      <c r="BK96" s="1" t="s">
        <v>386</v>
      </c>
      <c r="BL96" s="62" t="s">
        <v>386</v>
      </c>
      <c r="BM96" s="1" t="s">
        <v>386</v>
      </c>
      <c r="BN96" s="62" t="s">
        <v>386</v>
      </c>
      <c r="BO96" s="62" t="s">
        <v>386</v>
      </c>
      <c r="BP96" s="70"/>
      <c r="BQ96" s="62" t="s">
        <v>386</v>
      </c>
      <c r="BR96" s="62" t="s">
        <v>386</v>
      </c>
      <c r="BS96" s="62" t="s">
        <v>386</v>
      </c>
      <c r="BT96" s="70"/>
    </row>
    <row r="97" spans="1:72" ht="22.5" customHeight="1" x14ac:dyDescent="0.35">
      <c r="A97" s="66">
        <v>5</v>
      </c>
      <c r="B97" s="62" t="s">
        <v>1001</v>
      </c>
      <c r="C97" s="64" t="s">
        <v>86</v>
      </c>
      <c r="D97" s="66" t="s">
        <v>85</v>
      </c>
      <c r="E97" s="377" t="s">
        <v>1002</v>
      </c>
      <c r="F97" s="66" t="s">
        <v>1003</v>
      </c>
      <c r="G97" s="66" t="s">
        <v>28</v>
      </c>
      <c r="H97" s="66" t="s">
        <v>1004</v>
      </c>
      <c r="I97" s="70"/>
      <c r="J97" s="66">
        <v>1</v>
      </c>
      <c r="K97" s="62" t="s">
        <v>1005</v>
      </c>
      <c r="L97" s="66" t="s">
        <v>158</v>
      </c>
      <c r="M97" s="378" t="s">
        <v>1006</v>
      </c>
      <c r="N97" s="66" t="s">
        <v>259</v>
      </c>
      <c r="O97" s="66" t="s">
        <v>1007</v>
      </c>
      <c r="P97" s="66">
        <v>1</v>
      </c>
      <c r="Q97" s="62" t="s">
        <v>1008</v>
      </c>
      <c r="R97" s="66" t="s">
        <v>210</v>
      </c>
      <c r="S97" s="66" t="s">
        <v>1009</v>
      </c>
      <c r="T97" s="379" t="s">
        <v>105</v>
      </c>
      <c r="U97" s="70"/>
      <c r="V97" s="66" t="s">
        <v>29</v>
      </c>
      <c r="W97" s="62">
        <v>5</v>
      </c>
      <c r="X97" s="70"/>
      <c r="Y97" s="1">
        <v>13</v>
      </c>
      <c r="Z97" s="62" t="s">
        <v>31</v>
      </c>
      <c r="AA97" s="62">
        <v>5</v>
      </c>
      <c r="AB97" s="70"/>
      <c r="AC97" s="66"/>
      <c r="AD97" s="66" t="s">
        <v>386</v>
      </c>
      <c r="AE97" s="66"/>
      <c r="AF97" s="66" t="s">
        <v>386</v>
      </c>
      <c r="AG97" s="66"/>
      <c r="AH97" s="66" t="s">
        <v>386</v>
      </c>
      <c r="AI97" s="66"/>
      <c r="AJ97" s="66" t="s">
        <v>386</v>
      </c>
      <c r="AK97" s="66"/>
      <c r="AL97" s="66" t="s">
        <v>386</v>
      </c>
      <c r="AM97" s="66"/>
      <c r="AN97" s="66" t="s">
        <v>386</v>
      </c>
      <c r="AO97" s="66"/>
      <c r="AP97" s="66" t="s">
        <v>386</v>
      </c>
      <c r="AQ97" s="66"/>
      <c r="AR97" s="62" t="s">
        <v>386</v>
      </c>
      <c r="AS97" s="62" t="s">
        <v>386</v>
      </c>
      <c r="AT97" s="70"/>
      <c r="AU97" s="62">
        <v>5</v>
      </c>
      <c r="AV97" s="62" t="s">
        <v>31</v>
      </c>
      <c r="AW97" s="70"/>
      <c r="AX97" s="62">
        <v>25</v>
      </c>
      <c r="AY97" s="369" t="s">
        <v>32</v>
      </c>
      <c r="AZ97" s="70"/>
      <c r="BA97" s="62">
        <v>4</v>
      </c>
      <c r="BB97" s="379" t="s">
        <v>105</v>
      </c>
      <c r="BC97" s="62">
        <v>70</v>
      </c>
      <c r="BD97" s="62" t="s">
        <v>58</v>
      </c>
      <c r="BE97" s="1">
        <v>1</v>
      </c>
      <c r="BF97" s="62">
        <v>4</v>
      </c>
      <c r="BG97" s="62" t="s">
        <v>52</v>
      </c>
      <c r="BH97" s="70"/>
      <c r="BI97" s="62">
        <v>2</v>
      </c>
      <c r="BJ97" s="379" t="s">
        <v>105</v>
      </c>
      <c r="BK97" s="1">
        <v>70</v>
      </c>
      <c r="BL97" s="62" t="s">
        <v>58</v>
      </c>
      <c r="BM97" s="1">
        <v>1</v>
      </c>
      <c r="BN97" s="62">
        <v>4</v>
      </c>
      <c r="BO97" s="62" t="s">
        <v>37</v>
      </c>
      <c r="BP97" s="70"/>
      <c r="BQ97" s="62">
        <v>16</v>
      </c>
      <c r="BR97" s="369" t="s">
        <v>32</v>
      </c>
      <c r="BS97" s="62" t="s">
        <v>33</v>
      </c>
      <c r="BT97" s="70"/>
    </row>
    <row r="98" spans="1:72" ht="22.5" customHeight="1" x14ac:dyDescent="0.35">
      <c r="A98" s="66">
        <v>5</v>
      </c>
      <c r="B98" s="62" t="s">
        <v>1001</v>
      </c>
      <c r="C98" s="64" t="s">
        <v>86</v>
      </c>
      <c r="D98" s="66" t="s">
        <v>85</v>
      </c>
      <c r="E98" s="377" t="s">
        <v>1010</v>
      </c>
      <c r="F98" s="66" t="s">
        <v>1011</v>
      </c>
      <c r="G98" s="66" t="s">
        <v>28</v>
      </c>
      <c r="H98" s="66" t="s">
        <v>1004</v>
      </c>
      <c r="I98" s="70"/>
      <c r="J98" s="66">
        <v>2</v>
      </c>
      <c r="K98" s="62" t="s">
        <v>1012</v>
      </c>
      <c r="L98" s="66" t="s">
        <v>158</v>
      </c>
      <c r="M98" s="378" t="s">
        <v>1013</v>
      </c>
      <c r="N98" s="66" t="s">
        <v>259</v>
      </c>
      <c r="O98" s="66" t="s">
        <v>1007</v>
      </c>
      <c r="P98" s="66">
        <v>2</v>
      </c>
      <c r="Q98" s="62" t="s">
        <v>1014</v>
      </c>
      <c r="R98" s="66" t="s">
        <v>210</v>
      </c>
      <c r="S98" s="66" t="s">
        <v>996</v>
      </c>
      <c r="T98" s="379"/>
      <c r="U98" s="70"/>
      <c r="V98" s="66"/>
      <c r="X98" s="70"/>
      <c r="AB98" s="70"/>
      <c r="AC98" s="66"/>
      <c r="AD98" s="66"/>
      <c r="AE98" s="66"/>
      <c r="AF98" s="66"/>
      <c r="AG98" s="66"/>
      <c r="AH98" s="66"/>
      <c r="AI98" s="66"/>
      <c r="AJ98" s="66"/>
      <c r="AK98" s="66"/>
      <c r="AL98" s="66"/>
      <c r="AM98" s="66"/>
      <c r="AN98" s="66"/>
      <c r="AO98" s="66"/>
      <c r="AP98" s="66"/>
      <c r="AQ98" s="66"/>
      <c r="AT98" s="70"/>
      <c r="AW98" s="70"/>
      <c r="AZ98" s="70"/>
      <c r="BB98" s="379"/>
      <c r="BH98" s="70"/>
      <c r="BJ98" s="379"/>
      <c r="BP98" s="70"/>
      <c r="BQ98" s="62"/>
      <c r="BT98" s="70"/>
    </row>
    <row r="99" spans="1:72" ht="22.5" customHeight="1" x14ac:dyDescent="0.35">
      <c r="A99" s="66">
        <v>5</v>
      </c>
      <c r="B99" s="62" t="s">
        <v>1001</v>
      </c>
      <c r="C99" s="64" t="s">
        <v>86</v>
      </c>
      <c r="D99" s="66" t="s">
        <v>85</v>
      </c>
      <c r="E99" s="377" t="s">
        <v>999</v>
      </c>
      <c r="F99" s="66" t="s">
        <v>1015</v>
      </c>
      <c r="G99" s="66" t="s">
        <v>28</v>
      </c>
      <c r="H99" s="66" t="s">
        <v>1016</v>
      </c>
      <c r="I99" s="70"/>
      <c r="J99" s="66">
        <v>3</v>
      </c>
      <c r="K99" s="62" t="s">
        <v>1017</v>
      </c>
      <c r="L99" s="66" t="s">
        <v>158</v>
      </c>
      <c r="M99" s="378" t="s">
        <v>1018</v>
      </c>
      <c r="N99" s="66" t="s">
        <v>259</v>
      </c>
      <c r="O99" s="66" t="s">
        <v>1007</v>
      </c>
      <c r="P99" s="66">
        <v>3</v>
      </c>
      <c r="Q99" s="62" t="s">
        <v>1019</v>
      </c>
      <c r="R99" s="66" t="s">
        <v>210</v>
      </c>
      <c r="S99" s="66" t="s">
        <v>631</v>
      </c>
      <c r="T99" s="379"/>
      <c r="U99" s="70"/>
      <c r="V99" s="66"/>
      <c r="X99" s="70"/>
      <c r="AB99" s="70"/>
      <c r="AC99" s="66"/>
      <c r="AD99" s="66"/>
      <c r="AE99" s="66"/>
      <c r="AF99" s="66"/>
      <c r="AG99" s="66"/>
      <c r="AH99" s="66"/>
      <c r="AI99" s="66"/>
      <c r="AJ99" s="66"/>
      <c r="AK99" s="66"/>
      <c r="AL99" s="66"/>
      <c r="AM99" s="66"/>
      <c r="AN99" s="66"/>
      <c r="AO99" s="66"/>
      <c r="AP99" s="66"/>
      <c r="AQ99" s="66"/>
      <c r="AT99" s="70"/>
      <c r="AW99" s="70"/>
      <c r="AZ99" s="70"/>
      <c r="BB99" s="379"/>
      <c r="BH99" s="70"/>
      <c r="BJ99" s="379"/>
      <c r="BP99" s="70"/>
      <c r="BQ99" s="62"/>
      <c r="BT99" s="70"/>
    </row>
    <row r="100" spans="1:72" ht="22.5" customHeight="1" x14ac:dyDescent="0.35">
      <c r="A100" s="66">
        <v>5</v>
      </c>
      <c r="B100" s="62" t="s">
        <v>1001</v>
      </c>
      <c r="C100" s="64" t="s">
        <v>86</v>
      </c>
      <c r="D100" s="66" t="s">
        <v>85</v>
      </c>
      <c r="E100" s="377"/>
      <c r="F100" s="66"/>
      <c r="G100" s="66"/>
      <c r="H100" s="66"/>
      <c r="I100" s="70"/>
      <c r="J100" s="66">
        <v>4</v>
      </c>
      <c r="K100" s="62" t="s">
        <v>1020</v>
      </c>
      <c r="L100" s="66" t="s">
        <v>158</v>
      </c>
      <c r="M100" s="378" t="s">
        <v>1021</v>
      </c>
      <c r="N100" s="66" t="s">
        <v>259</v>
      </c>
      <c r="O100" s="66" t="s">
        <v>1007</v>
      </c>
      <c r="P100" s="66">
        <v>4</v>
      </c>
      <c r="Q100" s="62" t="s">
        <v>1022</v>
      </c>
      <c r="R100" s="66" t="s">
        <v>210</v>
      </c>
      <c r="S100" s="66" t="s">
        <v>1023</v>
      </c>
      <c r="T100" s="379"/>
      <c r="U100" s="70"/>
      <c r="V100" s="66"/>
      <c r="X100" s="70"/>
      <c r="AB100" s="70"/>
      <c r="AC100" s="66"/>
      <c r="AD100" s="66"/>
      <c r="AE100" s="66"/>
      <c r="AF100" s="66"/>
      <c r="AG100" s="66"/>
      <c r="AH100" s="66"/>
      <c r="AI100" s="66"/>
      <c r="AJ100" s="66"/>
      <c r="AK100" s="66"/>
      <c r="AL100" s="66"/>
      <c r="AM100" s="66"/>
      <c r="AN100" s="66"/>
      <c r="AO100" s="66"/>
      <c r="AP100" s="66"/>
      <c r="AQ100" s="66"/>
      <c r="AT100" s="70"/>
      <c r="AW100" s="70"/>
      <c r="AZ100" s="70"/>
      <c r="BB100" s="379"/>
      <c r="BH100" s="70"/>
      <c r="BJ100" s="379"/>
      <c r="BP100" s="70"/>
      <c r="BQ100" s="62"/>
      <c r="BT100" s="70"/>
    </row>
    <row r="101" spans="1:72" ht="22.5" customHeight="1" x14ac:dyDescent="0.35">
      <c r="A101" s="66">
        <v>5</v>
      </c>
      <c r="B101" s="62" t="s">
        <v>1001</v>
      </c>
      <c r="C101" s="64" t="s">
        <v>86</v>
      </c>
      <c r="D101" s="66" t="s">
        <v>85</v>
      </c>
      <c r="E101" s="377"/>
      <c r="F101" s="66"/>
      <c r="G101" s="66"/>
      <c r="H101" s="66"/>
      <c r="I101" s="70"/>
      <c r="J101" s="66">
        <v>5</v>
      </c>
      <c r="K101" s="62" t="s">
        <v>1024</v>
      </c>
      <c r="L101" s="66" t="s">
        <v>158</v>
      </c>
      <c r="M101" s="378" t="s">
        <v>1025</v>
      </c>
      <c r="N101" s="66" t="s">
        <v>259</v>
      </c>
      <c r="O101" s="66" t="s">
        <v>1007</v>
      </c>
      <c r="P101" s="66"/>
      <c r="R101" s="66"/>
      <c r="S101" s="66"/>
      <c r="T101" s="379"/>
      <c r="U101" s="70"/>
      <c r="V101" s="66"/>
      <c r="X101" s="70"/>
      <c r="AB101" s="70"/>
      <c r="AC101" s="66"/>
      <c r="AD101" s="66"/>
      <c r="AE101" s="66"/>
      <c r="AF101" s="66"/>
      <c r="AG101" s="66"/>
      <c r="AH101" s="66"/>
      <c r="AI101" s="66"/>
      <c r="AJ101" s="66"/>
      <c r="AK101" s="66"/>
      <c r="AL101" s="66"/>
      <c r="AM101" s="66"/>
      <c r="AN101" s="66"/>
      <c r="AO101" s="66"/>
      <c r="AP101" s="66"/>
      <c r="AQ101" s="66"/>
      <c r="AT101" s="70"/>
      <c r="AW101" s="70"/>
      <c r="AZ101" s="70"/>
      <c r="BB101" s="379"/>
      <c r="BH101" s="70"/>
      <c r="BJ101" s="379"/>
      <c r="BP101" s="70"/>
      <c r="BQ101" s="62"/>
      <c r="BT101" s="70"/>
    </row>
    <row r="102" spans="1:72" ht="22.5" customHeight="1" x14ac:dyDescent="0.35">
      <c r="A102" s="66">
        <v>6</v>
      </c>
      <c r="B102" s="62" t="s">
        <v>1026</v>
      </c>
      <c r="C102" s="64" t="s">
        <v>86</v>
      </c>
      <c r="D102" s="66" t="s">
        <v>85</v>
      </c>
      <c r="E102" s="377" t="s">
        <v>1027</v>
      </c>
      <c r="F102" s="66" t="s">
        <v>1028</v>
      </c>
      <c r="G102" s="66" t="s">
        <v>72</v>
      </c>
      <c r="H102" s="66" t="s">
        <v>1029</v>
      </c>
      <c r="I102" s="70"/>
      <c r="J102" s="66">
        <v>1</v>
      </c>
      <c r="K102" s="62" t="s">
        <v>1030</v>
      </c>
      <c r="L102" s="66" t="s">
        <v>150</v>
      </c>
      <c r="M102" s="378" t="s">
        <v>1031</v>
      </c>
      <c r="N102" s="66" t="s">
        <v>259</v>
      </c>
      <c r="O102" s="66" t="s">
        <v>1032</v>
      </c>
      <c r="P102" s="66">
        <v>1</v>
      </c>
      <c r="Q102" s="62" t="s">
        <v>1033</v>
      </c>
      <c r="R102" s="66" t="s">
        <v>210</v>
      </c>
      <c r="S102" s="66" t="s">
        <v>1034</v>
      </c>
      <c r="T102" s="379" t="s">
        <v>105</v>
      </c>
      <c r="U102" s="70"/>
      <c r="V102" s="66" t="s">
        <v>52</v>
      </c>
      <c r="W102" s="62">
        <v>4</v>
      </c>
      <c r="X102" s="70"/>
      <c r="Y102" s="1">
        <v>9</v>
      </c>
      <c r="Z102" s="62" t="s">
        <v>37</v>
      </c>
      <c r="AA102" s="62">
        <v>4</v>
      </c>
      <c r="AB102" s="70"/>
      <c r="AC102" s="66"/>
      <c r="AD102" s="66" t="s">
        <v>386</v>
      </c>
      <c r="AE102" s="66"/>
      <c r="AF102" s="66" t="s">
        <v>386</v>
      </c>
      <c r="AG102" s="66"/>
      <c r="AH102" s="66" t="s">
        <v>386</v>
      </c>
      <c r="AI102" s="66"/>
      <c r="AJ102" s="66" t="s">
        <v>386</v>
      </c>
      <c r="AK102" s="66"/>
      <c r="AL102" s="66" t="s">
        <v>386</v>
      </c>
      <c r="AM102" s="66"/>
      <c r="AN102" s="66" t="s">
        <v>386</v>
      </c>
      <c r="AO102" s="66"/>
      <c r="AP102" s="66" t="s">
        <v>386</v>
      </c>
      <c r="AQ102" s="66"/>
      <c r="AR102" s="62" t="s">
        <v>386</v>
      </c>
      <c r="AS102" s="62" t="s">
        <v>386</v>
      </c>
      <c r="AT102" s="70"/>
      <c r="AU102" s="62">
        <v>4</v>
      </c>
      <c r="AV102" s="62" t="s">
        <v>37</v>
      </c>
      <c r="AW102" s="70"/>
      <c r="AX102" s="62">
        <v>16</v>
      </c>
      <c r="AY102" s="369" t="s">
        <v>32</v>
      </c>
      <c r="AZ102" s="70"/>
      <c r="BA102" s="62">
        <v>2</v>
      </c>
      <c r="BB102" s="379" t="s">
        <v>105</v>
      </c>
      <c r="BC102" s="62">
        <v>70</v>
      </c>
      <c r="BD102" s="62" t="s">
        <v>58</v>
      </c>
      <c r="BE102" s="1">
        <v>1</v>
      </c>
      <c r="BF102" s="62">
        <v>3</v>
      </c>
      <c r="BG102" s="62" t="s">
        <v>73</v>
      </c>
      <c r="BH102" s="70"/>
      <c r="BI102" s="62">
        <v>2</v>
      </c>
      <c r="BJ102" s="379" t="s">
        <v>105</v>
      </c>
      <c r="BK102" s="1">
        <v>90</v>
      </c>
      <c r="BL102" s="62" t="s">
        <v>37</v>
      </c>
      <c r="BM102" s="1">
        <v>4</v>
      </c>
      <c r="BN102" s="62">
        <v>3</v>
      </c>
      <c r="BO102" s="62" t="s">
        <v>40</v>
      </c>
      <c r="BP102" s="70"/>
      <c r="BQ102" s="62">
        <v>9</v>
      </c>
      <c r="BR102" s="371" t="s">
        <v>54</v>
      </c>
      <c r="BS102" s="62" t="s">
        <v>55</v>
      </c>
      <c r="BT102" s="70"/>
    </row>
    <row r="103" spans="1:72" ht="22.5" customHeight="1" x14ac:dyDescent="0.35">
      <c r="A103" s="66">
        <v>6</v>
      </c>
      <c r="B103" s="62" t="s">
        <v>1026</v>
      </c>
      <c r="C103" s="64" t="s">
        <v>86</v>
      </c>
      <c r="D103" s="66" t="s">
        <v>85</v>
      </c>
      <c r="E103" s="377"/>
      <c r="F103" s="66"/>
      <c r="G103" s="66"/>
      <c r="H103" s="66"/>
      <c r="I103" s="70"/>
      <c r="J103" s="66">
        <v>1</v>
      </c>
      <c r="L103" s="66"/>
      <c r="M103" s="378"/>
      <c r="N103" s="66" t="s">
        <v>259</v>
      </c>
      <c r="O103" s="66" t="s">
        <v>1032</v>
      </c>
      <c r="P103" s="66">
        <v>2</v>
      </c>
      <c r="Q103" s="62" t="s">
        <v>1035</v>
      </c>
      <c r="R103" s="66" t="s">
        <v>210</v>
      </c>
      <c r="S103" s="66" t="s">
        <v>631</v>
      </c>
      <c r="T103" s="379"/>
      <c r="U103" s="70"/>
      <c r="V103" s="66"/>
      <c r="X103" s="70"/>
      <c r="Z103" s="62" t="s">
        <v>386</v>
      </c>
      <c r="AA103" s="62" t="s">
        <v>386</v>
      </c>
      <c r="AB103" s="70"/>
      <c r="AC103" s="66"/>
      <c r="AD103" s="66"/>
      <c r="AE103" s="66"/>
      <c r="AF103" s="66"/>
      <c r="AG103" s="66"/>
      <c r="AH103" s="66"/>
      <c r="AI103" s="66"/>
      <c r="AJ103" s="66"/>
      <c r="AK103" s="66"/>
      <c r="AL103" s="66"/>
      <c r="AM103" s="66"/>
      <c r="AN103" s="66"/>
      <c r="AO103" s="66"/>
      <c r="AP103" s="66"/>
      <c r="AQ103" s="66"/>
      <c r="AT103" s="70"/>
      <c r="AW103" s="70"/>
      <c r="AZ103" s="70"/>
      <c r="BB103" s="379"/>
      <c r="BH103" s="70"/>
      <c r="BJ103" s="379"/>
      <c r="BP103" s="70"/>
      <c r="BQ103" s="62"/>
      <c r="BT103" s="70"/>
    </row>
    <row r="104" spans="1:72" ht="22.5" customHeight="1" x14ac:dyDescent="0.35">
      <c r="A104" s="66">
        <v>7</v>
      </c>
      <c r="B104" s="62" t="s">
        <v>1036</v>
      </c>
      <c r="C104" s="64" t="s">
        <v>86</v>
      </c>
      <c r="D104" s="66" t="s">
        <v>85</v>
      </c>
      <c r="E104" s="377" t="s">
        <v>999</v>
      </c>
      <c r="F104" s="66" t="s">
        <v>1015</v>
      </c>
      <c r="G104" s="66" t="s">
        <v>28</v>
      </c>
      <c r="H104" s="66" t="s">
        <v>1016</v>
      </c>
      <c r="I104" s="70"/>
      <c r="J104" s="66">
        <v>1</v>
      </c>
      <c r="K104" s="62" t="s">
        <v>1037</v>
      </c>
      <c r="L104" s="66" t="s">
        <v>158</v>
      </c>
      <c r="M104" s="378" t="s">
        <v>1018</v>
      </c>
      <c r="N104" s="66" t="s">
        <v>259</v>
      </c>
      <c r="O104" s="66" t="s">
        <v>1038</v>
      </c>
      <c r="P104" s="66">
        <v>1</v>
      </c>
      <c r="Q104" s="62" t="s">
        <v>1039</v>
      </c>
      <c r="R104" s="66" t="s">
        <v>210</v>
      </c>
      <c r="S104" s="66" t="s">
        <v>996</v>
      </c>
      <c r="T104" s="379" t="s">
        <v>387</v>
      </c>
      <c r="U104" s="70"/>
      <c r="V104" s="66" t="s">
        <v>29</v>
      </c>
      <c r="W104" s="62">
        <v>5</v>
      </c>
      <c r="X104" s="70"/>
      <c r="Y104" s="1">
        <v>6</v>
      </c>
      <c r="Z104" s="62" t="s">
        <v>37</v>
      </c>
      <c r="AA104" s="62">
        <v>4</v>
      </c>
      <c r="AB104" s="70"/>
      <c r="AC104" s="66"/>
      <c r="AD104" s="66" t="s">
        <v>386</v>
      </c>
      <c r="AE104" s="66"/>
      <c r="AF104" s="66" t="s">
        <v>386</v>
      </c>
      <c r="AG104" s="66"/>
      <c r="AH104" s="66" t="s">
        <v>386</v>
      </c>
      <c r="AI104" s="66"/>
      <c r="AJ104" s="66" t="s">
        <v>386</v>
      </c>
      <c r="AK104" s="66"/>
      <c r="AL104" s="66" t="s">
        <v>386</v>
      </c>
      <c r="AM104" s="66"/>
      <c r="AN104" s="66" t="s">
        <v>386</v>
      </c>
      <c r="AO104" s="66"/>
      <c r="AP104" s="66" t="s">
        <v>386</v>
      </c>
      <c r="AQ104" s="66"/>
      <c r="AR104" s="62" t="s">
        <v>386</v>
      </c>
      <c r="AS104" s="62" t="s">
        <v>386</v>
      </c>
      <c r="AT104" s="70"/>
      <c r="AU104" s="62">
        <v>4</v>
      </c>
      <c r="AV104" s="62" t="s">
        <v>37</v>
      </c>
      <c r="AW104" s="70"/>
      <c r="AX104" s="62">
        <v>20</v>
      </c>
      <c r="AY104" s="369" t="s">
        <v>32</v>
      </c>
      <c r="AZ104" s="70"/>
      <c r="BA104" s="62">
        <v>2</v>
      </c>
      <c r="BB104" s="379" t="s">
        <v>105</v>
      </c>
      <c r="BC104" s="62">
        <v>70</v>
      </c>
      <c r="BD104" s="62" t="s">
        <v>58</v>
      </c>
      <c r="BE104" s="1">
        <v>1</v>
      </c>
      <c r="BF104" s="62">
        <v>4</v>
      </c>
      <c r="BG104" s="62" t="s">
        <v>52</v>
      </c>
      <c r="BH104" s="70"/>
      <c r="BI104" s="62">
        <v>2</v>
      </c>
      <c r="BJ104" s="379" t="s">
        <v>105</v>
      </c>
      <c r="BK104" s="1">
        <v>70</v>
      </c>
      <c r="BL104" s="62" t="s">
        <v>58</v>
      </c>
      <c r="BM104" s="1">
        <v>1</v>
      </c>
      <c r="BN104" s="62">
        <v>3</v>
      </c>
      <c r="BO104" s="62" t="s">
        <v>40</v>
      </c>
      <c r="BP104" s="70"/>
      <c r="BQ104" s="62">
        <v>12</v>
      </c>
      <c r="BR104" s="369" t="s">
        <v>32</v>
      </c>
      <c r="BS104" s="62" t="s">
        <v>33</v>
      </c>
      <c r="BT104" s="70"/>
    </row>
    <row r="105" spans="1:72" ht="22.5" customHeight="1" x14ac:dyDescent="0.35">
      <c r="A105" s="66">
        <v>7</v>
      </c>
      <c r="B105" s="62" t="s">
        <v>1036</v>
      </c>
      <c r="C105" s="64" t="s">
        <v>86</v>
      </c>
      <c r="D105" s="66" t="s">
        <v>85</v>
      </c>
      <c r="E105" s="377" t="s">
        <v>1040</v>
      </c>
      <c r="F105" s="66" t="s">
        <v>1041</v>
      </c>
      <c r="G105" s="66" t="s">
        <v>28</v>
      </c>
      <c r="H105" s="66" t="s">
        <v>1042</v>
      </c>
      <c r="I105" s="70"/>
      <c r="J105" s="66">
        <v>2</v>
      </c>
      <c r="K105" s="62" t="s">
        <v>1043</v>
      </c>
      <c r="L105" s="66" t="s">
        <v>150</v>
      </c>
      <c r="M105" s="378" t="s">
        <v>1031</v>
      </c>
      <c r="N105" s="66" t="s">
        <v>259</v>
      </c>
      <c r="O105" s="66" t="s">
        <v>1038</v>
      </c>
      <c r="P105" s="66">
        <v>2</v>
      </c>
      <c r="Q105" s="62" t="s">
        <v>1044</v>
      </c>
      <c r="R105" s="66" t="s">
        <v>210</v>
      </c>
      <c r="S105" s="66" t="s">
        <v>631</v>
      </c>
      <c r="T105" s="379"/>
      <c r="U105" s="70"/>
      <c r="V105" s="66"/>
      <c r="X105" s="70"/>
      <c r="AA105" s="62" t="s">
        <v>386</v>
      </c>
      <c r="AB105" s="70"/>
      <c r="AC105" s="66"/>
      <c r="AD105" s="66" t="s">
        <v>386</v>
      </c>
      <c r="AE105" s="66"/>
      <c r="AF105" s="66" t="s">
        <v>386</v>
      </c>
      <c r="AG105" s="66"/>
      <c r="AH105" s="66" t="s">
        <v>386</v>
      </c>
      <c r="AI105" s="66"/>
      <c r="AJ105" s="66" t="s">
        <v>386</v>
      </c>
      <c r="AK105" s="66"/>
      <c r="AL105" s="66" t="s">
        <v>386</v>
      </c>
      <c r="AM105" s="66"/>
      <c r="AN105" s="66" t="s">
        <v>386</v>
      </c>
      <c r="AO105" s="66"/>
      <c r="AP105" s="66" t="s">
        <v>386</v>
      </c>
      <c r="AQ105" s="66"/>
      <c r="AR105" s="62" t="s">
        <v>386</v>
      </c>
      <c r="AS105" s="62" t="s">
        <v>386</v>
      </c>
      <c r="AT105" s="70"/>
      <c r="AU105" s="62" t="s">
        <v>386</v>
      </c>
      <c r="AV105" s="62" t="s">
        <v>386</v>
      </c>
      <c r="AW105" s="70"/>
      <c r="AX105" s="62" t="s">
        <v>386</v>
      </c>
      <c r="AY105" s="62" t="s">
        <v>386</v>
      </c>
      <c r="AZ105" s="70"/>
      <c r="BB105" s="379"/>
      <c r="BE105" s="1" t="s">
        <v>386</v>
      </c>
      <c r="BF105" s="62" t="s">
        <v>386</v>
      </c>
      <c r="BG105" s="62" t="s">
        <v>386</v>
      </c>
      <c r="BH105" s="70"/>
      <c r="BJ105" s="379"/>
      <c r="BN105" s="62" t="s">
        <v>386</v>
      </c>
      <c r="BO105" s="62" t="s">
        <v>386</v>
      </c>
      <c r="BP105" s="70"/>
      <c r="BQ105" s="62" t="s">
        <v>386</v>
      </c>
      <c r="BR105" s="62" t="s">
        <v>386</v>
      </c>
      <c r="BS105" s="62" t="s">
        <v>386</v>
      </c>
      <c r="BT105" s="70"/>
    </row>
    <row r="106" spans="1:72" ht="22.5" customHeight="1" x14ac:dyDescent="0.35">
      <c r="A106" s="66">
        <v>1</v>
      </c>
      <c r="B106" s="62" t="s">
        <v>1058</v>
      </c>
      <c r="C106" s="64" t="s">
        <v>27</v>
      </c>
      <c r="D106" s="66" t="s">
        <v>26</v>
      </c>
      <c r="E106" s="377" t="s">
        <v>1059</v>
      </c>
      <c r="F106" s="66" t="s">
        <v>1060</v>
      </c>
      <c r="G106" s="66" t="s">
        <v>109</v>
      </c>
      <c r="H106" s="66" t="s">
        <v>1061</v>
      </c>
      <c r="I106" s="70"/>
      <c r="J106" s="66">
        <v>1</v>
      </c>
      <c r="K106" s="62" t="s">
        <v>1062</v>
      </c>
      <c r="L106" s="66" t="s">
        <v>170</v>
      </c>
      <c r="M106" s="378" t="s">
        <v>1063</v>
      </c>
      <c r="N106" s="66" t="s">
        <v>259</v>
      </c>
      <c r="O106" s="66" t="s">
        <v>1064</v>
      </c>
      <c r="P106" s="66">
        <v>1</v>
      </c>
      <c r="Q106" s="62" t="s">
        <v>1065</v>
      </c>
      <c r="R106" s="66" t="s">
        <v>210</v>
      </c>
      <c r="S106" s="66" t="s">
        <v>1066</v>
      </c>
      <c r="T106" s="379" t="s">
        <v>105</v>
      </c>
      <c r="U106" s="70"/>
      <c r="V106" s="66" t="s">
        <v>52</v>
      </c>
      <c r="W106" s="62">
        <v>4</v>
      </c>
      <c r="X106" s="70"/>
      <c r="Y106" s="1">
        <v>6</v>
      </c>
      <c r="Z106" s="62" t="s">
        <v>37</v>
      </c>
      <c r="AA106" s="62">
        <v>4</v>
      </c>
      <c r="AB106" s="70"/>
      <c r="AC106" s="66"/>
      <c r="AD106" s="66" t="s">
        <v>386</v>
      </c>
      <c r="AE106" s="66"/>
      <c r="AF106" s="66" t="s">
        <v>386</v>
      </c>
      <c r="AG106" s="66"/>
      <c r="AH106" s="66" t="s">
        <v>386</v>
      </c>
      <c r="AI106" s="66"/>
      <c r="AJ106" s="66" t="s">
        <v>386</v>
      </c>
      <c r="AK106" s="66"/>
      <c r="AL106" s="66" t="s">
        <v>386</v>
      </c>
      <c r="AM106" s="66"/>
      <c r="AN106" s="66" t="s">
        <v>386</v>
      </c>
      <c r="AO106" s="66"/>
      <c r="AP106" s="66" t="s">
        <v>386</v>
      </c>
      <c r="AQ106" s="66"/>
      <c r="AR106" s="62" t="s">
        <v>386</v>
      </c>
      <c r="AS106" s="62" t="s">
        <v>386</v>
      </c>
      <c r="AT106" s="70"/>
      <c r="AU106" s="62">
        <v>4</v>
      </c>
      <c r="AV106" s="62" t="s">
        <v>37</v>
      </c>
      <c r="AW106" s="70"/>
      <c r="AX106" s="62">
        <v>16</v>
      </c>
      <c r="AY106" s="369" t="s">
        <v>32</v>
      </c>
      <c r="AZ106" s="70"/>
      <c r="BA106" s="62">
        <v>7</v>
      </c>
      <c r="BB106" s="379" t="s">
        <v>387</v>
      </c>
      <c r="BC106" s="62">
        <v>70</v>
      </c>
      <c r="BD106" s="62" t="s">
        <v>58</v>
      </c>
      <c r="BE106" s="1">
        <v>0</v>
      </c>
      <c r="BF106" s="62">
        <v>4</v>
      </c>
      <c r="BG106" s="62" t="s">
        <v>52</v>
      </c>
      <c r="BH106" s="70"/>
      <c r="BI106" s="62">
        <v>2</v>
      </c>
      <c r="BJ106" s="379" t="s">
        <v>387</v>
      </c>
      <c r="BK106" s="1">
        <v>40</v>
      </c>
      <c r="BL106" s="62" t="s">
        <v>79</v>
      </c>
      <c r="BM106" s="1">
        <v>0</v>
      </c>
      <c r="BN106" s="62">
        <v>4</v>
      </c>
      <c r="BO106" s="62" t="s">
        <v>37</v>
      </c>
      <c r="BP106" s="70"/>
      <c r="BQ106" s="62">
        <v>16</v>
      </c>
      <c r="BR106" s="369" t="s">
        <v>32</v>
      </c>
      <c r="BS106" s="62" t="s">
        <v>33</v>
      </c>
      <c r="BT106" s="70"/>
    </row>
    <row r="107" spans="1:72" ht="22.5" customHeight="1" x14ac:dyDescent="0.35">
      <c r="A107" s="66">
        <v>1</v>
      </c>
      <c r="B107" s="62" t="s">
        <v>1058</v>
      </c>
      <c r="C107" s="64" t="s">
        <v>27</v>
      </c>
      <c r="D107" s="66" t="s">
        <v>26</v>
      </c>
      <c r="E107" s="377" t="s">
        <v>1067</v>
      </c>
      <c r="F107" s="66">
        <v>10</v>
      </c>
      <c r="G107" s="66" t="s">
        <v>109</v>
      </c>
      <c r="H107" s="66" t="s">
        <v>1068</v>
      </c>
      <c r="I107" s="70"/>
      <c r="J107" s="66">
        <v>2</v>
      </c>
      <c r="K107" s="62" t="s">
        <v>1069</v>
      </c>
      <c r="L107" s="66" t="s">
        <v>170</v>
      </c>
      <c r="M107" s="378" t="s">
        <v>1070</v>
      </c>
      <c r="N107" s="66" t="s">
        <v>259</v>
      </c>
      <c r="O107" s="66" t="s">
        <v>1064</v>
      </c>
      <c r="P107" s="66">
        <v>2</v>
      </c>
      <c r="Q107" s="62" t="s">
        <v>1071</v>
      </c>
      <c r="R107" s="66" t="s">
        <v>210</v>
      </c>
      <c r="S107" s="66" t="s">
        <v>1072</v>
      </c>
      <c r="T107" s="379" t="s">
        <v>105</v>
      </c>
      <c r="U107" s="70"/>
      <c r="V107" s="66" t="s">
        <v>52</v>
      </c>
      <c r="W107" s="62">
        <v>4</v>
      </c>
      <c r="X107" s="70"/>
      <c r="Y107" s="1">
        <v>6</v>
      </c>
      <c r="Z107" s="62" t="s">
        <v>37</v>
      </c>
      <c r="AA107" s="62">
        <v>4</v>
      </c>
      <c r="AB107" s="70"/>
      <c r="AC107" s="66"/>
      <c r="AD107" s="66" t="s">
        <v>386</v>
      </c>
      <c r="AE107" s="66"/>
      <c r="AF107" s="66" t="s">
        <v>386</v>
      </c>
      <c r="AG107" s="66"/>
      <c r="AH107" s="66" t="s">
        <v>386</v>
      </c>
      <c r="AI107" s="66"/>
      <c r="AJ107" s="66" t="s">
        <v>386</v>
      </c>
      <c r="AK107" s="66"/>
      <c r="AL107" s="66" t="s">
        <v>386</v>
      </c>
      <c r="AM107" s="66"/>
      <c r="AN107" s="66" t="s">
        <v>386</v>
      </c>
      <c r="AO107" s="66"/>
      <c r="AP107" s="66" t="s">
        <v>386</v>
      </c>
      <c r="AQ107" s="66"/>
      <c r="AR107" s="62" t="s">
        <v>386</v>
      </c>
      <c r="AS107" s="62" t="s">
        <v>386</v>
      </c>
      <c r="AT107" s="70"/>
      <c r="AU107" s="62">
        <v>4</v>
      </c>
      <c r="AV107" s="62" t="s">
        <v>37</v>
      </c>
      <c r="AW107" s="70"/>
      <c r="AX107" s="62">
        <v>16</v>
      </c>
      <c r="AY107" s="369" t="s">
        <v>32</v>
      </c>
      <c r="AZ107" s="70"/>
      <c r="BA107" s="62">
        <v>7</v>
      </c>
      <c r="BB107" s="379" t="s">
        <v>387</v>
      </c>
      <c r="BC107" s="62">
        <v>70</v>
      </c>
      <c r="BD107" s="62" t="s">
        <v>58</v>
      </c>
      <c r="BE107" s="1">
        <v>0</v>
      </c>
      <c r="BF107" s="62">
        <v>4</v>
      </c>
      <c r="BG107" s="62" t="s">
        <v>52</v>
      </c>
      <c r="BH107" s="70"/>
      <c r="BI107" s="62">
        <v>2</v>
      </c>
      <c r="BJ107" s="379" t="s">
        <v>387</v>
      </c>
      <c r="BK107" s="1">
        <v>40</v>
      </c>
      <c r="BL107" s="62" t="s">
        <v>79</v>
      </c>
      <c r="BM107" s="1">
        <v>0</v>
      </c>
      <c r="BN107" s="62">
        <v>4</v>
      </c>
      <c r="BO107" s="62" t="s">
        <v>37</v>
      </c>
      <c r="BP107" s="70"/>
      <c r="BQ107" s="62">
        <v>16</v>
      </c>
      <c r="BR107" s="369" t="s">
        <v>32</v>
      </c>
      <c r="BS107" s="62" t="s">
        <v>33</v>
      </c>
      <c r="BT107" s="70"/>
    </row>
    <row r="108" spans="1:72" ht="22.5" customHeight="1" x14ac:dyDescent="0.35">
      <c r="A108" s="66">
        <v>1</v>
      </c>
      <c r="B108" s="62" t="s">
        <v>1058</v>
      </c>
      <c r="C108" s="64" t="s">
        <v>27</v>
      </c>
      <c r="D108" s="66" t="s">
        <v>26</v>
      </c>
      <c r="E108" s="377"/>
      <c r="F108" s="66"/>
      <c r="G108" s="66"/>
      <c r="H108" s="66"/>
      <c r="I108" s="70"/>
      <c r="J108" s="66">
        <v>3</v>
      </c>
      <c r="K108" s="62" t="s">
        <v>1073</v>
      </c>
      <c r="L108" s="66" t="s">
        <v>170</v>
      </c>
      <c r="M108" s="378"/>
      <c r="N108" s="66" t="s">
        <v>259</v>
      </c>
      <c r="O108" s="66" t="s">
        <v>1074</v>
      </c>
      <c r="P108" s="66">
        <v>0</v>
      </c>
      <c r="Q108" s="62" t="s">
        <v>1075</v>
      </c>
      <c r="R108" s="66" t="s">
        <v>210</v>
      </c>
      <c r="S108" s="66"/>
      <c r="T108" s="379" t="s">
        <v>105</v>
      </c>
      <c r="U108" s="70"/>
      <c r="V108" s="66" t="s">
        <v>52</v>
      </c>
      <c r="W108" s="62">
        <v>4</v>
      </c>
      <c r="X108" s="70"/>
      <c r="Y108" s="1">
        <v>6</v>
      </c>
      <c r="Z108" s="62" t="s">
        <v>37</v>
      </c>
      <c r="AA108" s="62">
        <v>4</v>
      </c>
      <c r="AB108" s="70"/>
      <c r="AC108" s="66"/>
      <c r="AD108" s="66"/>
      <c r="AE108" s="66"/>
      <c r="AF108" s="66"/>
      <c r="AG108" s="66"/>
      <c r="AH108" s="66"/>
      <c r="AI108" s="66"/>
      <c r="AJ108" s="66"/>
      <c r="AK108" s="66"/>
      <c r="AL108" s="66"/>
      <c r="AM108" s="66"/>
      <c r="AN108" s="66"/>
      <c r="AO108" s="66"/>
      <c r="AP108" s="66"/>
      <c r="AQ108" s="66"/>
      <c r="AR108" s="62" t="s">
        <v>386</v>
      </c>
      <c r="AT108" s="70"/>
      <c r="AU108" s="62">
        <v>4</v>
      </c>
      <c r="AV108" s="62" t="s">
        <v>37</v>
      </c>
      <c r="AW108" s="70"/>
      <c r="AX108" s="62">
        <v>16</v>
      </c>
      <c r="AY108" s="369" t="s">
        <v>32</v>
      </c>
      <c r="AZ108" s="70"/>
      <c r="BA108" s="62">
        <v>7</v>
      </c>
      <c r="BB108" s="379" t="s">
        <v>387</v>
      </c>
      <c r="BC108" s="62">
        <v>70</v>
      </c>
      <c r="BD108" s="62" t="s">
        <v>58</v>
      </c>
      <c r="BE108" s="1">
        <v>0</v>
      </c>
      <c r="BF108" s="62">
        <v>4</v>
      </c>
      <c r="BG108" s="62" t="s">
        <v>52</v>
      </c>
      <c r="BH108" s="70"/>
      <c r="BI108" s="62">
        <v>2</v>
      </c>
      <c r="BJ108" s="379" t="s">
        <v>387</v>
      </c>
      <c r="BK108" s="1">
        <v>40</v>
      </c>
      <c r="BL108" s="62" t="s">
        <v>79</v>
      </c>
      <c r="BM108" s="1">
        <v>0</v>
      </c>
      <c r="BN108" s="62">
        <v>4</v>
      </c>
      <c r="BO108" s="62" t="s">
        <v>37</v>
      </c>
      <c r="BP108" s="70"/>
      <c r="BQ108" s="62">
        <v>16</v>
      </c>
      <c r="BR108" s="369" t="s">
        <v>32</v>
      </c>
      <c r="BS108" s="62" t="s">
        <v>33</v>
      </c>
      <c r="BT108" s="70"/>
    </row>
    <row r="109" spans="1:72" ht="22.5" customHeight="1" x14ac:dyDescent="0.35">
      <c r="A109" s="66">
        <v>1</v>
      </c>
      <c r="B109" s="62" t="s">
        <v>1058</v>
      </c>
      <c r="C109" s="64" t="s">
        <v>27</v>
      </c>
      <c r="D109" s="66" t="s">
        <v>26</v>
      </c>
      <c r="E109" s="377" t="s">
        <v>1067</v>
      </c>
      <c r="F109" s="66">
        <v>27</v>
      </c>
      <c r="G109" s="66" t="s">
        <v>72</v>
      </c>
      <c r="H109" s="66" t="s">
        <v>1076</v>
      </c>
      <c r="I109" s="70"/>
      <c r="J109" s="66">
        <v>4</v>
      </c>
      <c r="K109" s="62" t="s">
        <v>1077</v>
      </c>
      <c r="L109" s="66" t="s">
        <v>170</v>
      </c>
      <c r="M109" s="378"/>
      <c r="N109" s="66" t="s">
        <v>259</v>
      </c>
      <c r="O109" s="66" t="s">
        <v>1064</v>
      </c>
      <c r="P109" s="66">
        <v>0</v>
      </c>
      <c r="Q109" s="62" t="s">
        <v>1075</v>
      </c>
      <c r="R109" s="66"/>
      <c r="S109" s="66" t="s">
        <v>82</v>
      </c>
      <c r="T109" s="379"/>
      <c r="U109" s="70"/>
      <c r="V109" s="66" t="s">
        <v>52</v>
      </c>
      <c r="W109" s="62">
        <v>4</v>
      </c>
      <c r="X109" s="70"/>
      <c r="Y109" s="1">
        <v>6</v>
      </c>
      <c r="Z109" s="62" t="s">
        <v>37</v>
      </c>
      <c r="AA109" s="62">
        <v>4</v>
      </c>
      <c r="AB109" s="70"/>
      <c r="AC109" s="66"/>
      <c r="AD109" s="66" t="s">
        <v>386</v>
      </c>
      <c r="AE109" s="66"/>
      <c r="AF109" s="66" t="s">
        <v>386</v>
      </c>
      <c r="AG109" s="66"/>
      <c r="AH109" s="66" t="s">
        <v>386</v>
      </c>
      <c r="AI109" s="66"/>
      <c r="AJ109" s="66" t="s">
        <v>386</v>
      </c>
      <c r="AK109" s="66"/>
      <c r="AL109" s="66" t="s">
        <v>386</v>
      </c>
      <c r="AM109" s="66"/>
      <c r="AN109" s="66" t="s">
        <v>386</v>
      </c>
      <c r="AO109" s="66"/>
      <c r="AP109" s="66" t="s">
        <v>386</v>
      </c>
      <c r="AQ109" s="66"/>
      <c r="AR109" s="62" t="s">
        <v>386</v>
      </c>
      <c r="AS109" s="62" t="s">
        <v>386</v>
      </c>
      <c r="AT109" s="70"/>
      <c r="AU109" s="62">
        <v>4</v>
      </c>
      <c r="AV109" s="62" t="s">
        <v>37</v>
      </c>
      <c r="AW109" s="70"/>
      <c r="AX109" s="62">
        <v>16</v>
      </c>
      <c r="AY109" s="369" t="s">
        <v>32</v>
      </c>
      <c r="AZ109" s="70"/>
      <c r="BA109" s="62">
        <v>7</v>
      </c>
      <c r="BB109" s="379" t="s">
        <v>387</v>
      </c>
      <c r="BC109" s="62">
        <v>70</v>
      </c>
      <c r="BD109" s="62" t="s">
        <v>58</v>
      </c>
      <c r="BE109" s="1">
        <v>0</v>
      </c>
      <c r="BF109" s="62">
        <v>4</v>
      </c>
      <c r="BG109" s="62" t="s">
        <v>52</v>
      </c>
      <c r="BH109" s="70"/>
      <c r="BI109" s="62">
        <v>2</v>
      </c>
      <c r="BJ109" s="379" t="s">
        <v>387</v>
      </c>
      <c r="BK109" s="1">
        <v>40</v>
      </c>
      <c r="BL109" s="62" t="s">
        <v>79</v>
      </c>
      <c r="BM109" s="1">
        <v>0</v>
      </c>
      <c r="BN109" s="62">
        <v>4</v>
      </c>
      <c r="BO109" s="62" t="s">
        <v>37</v>
      </c>
      <c r="BP109" s="70"/>
      <c r="BQ109" s="62">
        <v>16</v>
      </c>
      <c r="BR109" s="369" t="s">
        <v>32</v>
      </c>
      <c r="BS109" s="62" t="s">
        <v>33</v>
      </c>
      <c r="BT109" s="70"/>
    </row>
    <row r="110" spans="1:72" x14ac:dyDescent="0.35">
      <c r="A110" s="70" t="s">
        <v>1085</v>
      </c>
      <c r="B110" s="70" t="s">
        <v>1085</v>
      </c>
      <c r="C110" s="65" t="s">
        <v>1085</v>
      </c>
      <c r="D110" s="70" t="s">
        <v>1085</v>
      </c>
      <c r="E110" s="65" t="s">
        <v>1085</v>
      </c>
      <c r="F110" s="70" t="s">
        <v>1085</v>
      </c>
      <c r="G110" s="70" t="s">
        <v>1085</v>
      </c>
      <c r="H110" s="70" t="s">
        <v>1085</v>
      </c>
      <c r="I110" s="70" t="s">
        <v>1085</v>
      </c>
      <c r="J110" s="70" t="s">
        <v>1085</v>
      </c>
      <c r="K110" s="70" t="s">
        <v>1085</v>
      </c>
      <c r="L110" s="70" t="s">
        <v>1085</v>
      </c>
      <c r="M110" s="71" t="s">
        <v>1085</v>
      </c>
      <c r="N110" s="70" t="s">
        <v>1085</v>
      </c>
      <c r="O110" s="70" t="s">
        <v>1085</v>
      </c>
      <c r="P110" s="70" t="s">
        <v>1085</v>
      </c>
      <c r="Q110" s="70" t="s">
        <v>1085</v>
      </c>
      <c r="R110" s="70" t="s">
        <v>1085</v>
      </c>
      <c r="S110" s="70" t="s">
        <v>1085</v>
      </c>
      <c r="T110" s="70" t="s">
        <v>1085</v>
      </c>
      <c r="U110" s="70" t="s">
        <v>1085</v>
      </c>
      <c r="V110" s="70" t="s">
        <v>1085</v>
      </c>
      <c r="W110" s="70" t="s">
        <v>1085</v>
      </c>
      <c r="X110" s="70" t="s">
        <v>1085</v>
      </c>
      <c r="Y110" s="70" t="s">
        <v>1085</v>
      </c>
      <c r="Z110" s="70" t="s">
        <v>1085</v>
      </c>
      <c r="AA110" s="70" t="s">
        <v>1085</v>
      </c>
      <c r="AB110" s="70" t="s">
        <v>1085</v>
      </c>
      <c r="AC110" s="70" t="s">
        <v>1085</v>
      </c>
      <c r="AD110" s="70" t="s">
        <v>1085</v>
      </c>
      <c r="AE110" s="70" t="s">
        <v>1085</v>
      </c>
      <c r="AF110" s="70" t="s">
        <v>1085</v>
      </c>
      <c r="AG110" s="70" t="s">
        <v>1085</v>
      </c>
      <c r="AH110" s="70" t="s">
        <v>1085</v>
      </c>
      <c r="AI110" s="70" t="s">
        <v>1085</v>
      </c>
      <c r="AJ110" s="70" t="s">
        <v>1085</v>
      </c>
      <c r="AK110" s="70" t="s">
        <v>1085</v>
      </c>
      <c r="AL110" s="70" t="s">
        <v>1085</v>
      </c>
      <c r="AM110" s="70" t="s">
        <v>1085</v>
      </c>
      <c r="AN110" s="70" t="s">
        <v>1085</v>
      </c>
      <c r="AO110" s="70" t="s">
        <v>1085</v>
      </c>
      <c r="AP110" s="70" t="s">
        <v>1085</v>
      </c>
      <c r="AQ110" s="70" t="s">
        <v>1085</v>
      </c>
      <c r="AR110" s="70" t="s">
        <v>1085</v>
      </c>
      <c r="AS110" s="70" t="s">
        <v>1085</v>
      </c>
      <c r="AT110" s="70" t="s">
        <v>1085</v>
      </c>
      <c r="AU110" s="70" t="s">
        <v>1085</v>
      </c>
      <c r="AV110" s="70" t="s">
        <v>1085</v>
      </c>
      <c r="AW110" s="70" t="s">
        <v>1085</v>
      </c>
      <c r="AX110" s="70" t="s">
        <v>1085</v>
      </c>
      <c r="AY110" s="70" t="s">
        <v>1085</v>
      </c>
      <c r="AZ110" s="70" t="s">
        <v>1085</v>
      </c>
      <c r="BA110" s="70" t="s">
        <v>1085</v>
      </c>
      <c r="BB110" s="70" t="s">
        <v>1085</v>
      </c>
      <c r="BC110" s="70" t="s">
        <v>1085</v>
      </c>
      <c r="BD110" s="70" t="s">
        <v>1085</v>
      </c>
      <c r="BE110" s="70" t="s">
        <v>1085</v>
      </c>
      <c r="BF110" s="70" t="s">
        <v>1085</v>
      </c>
      <c r="BG110" s="70" t="s">
        <v>1085</v>
      </c>
      <c r="BH110" s="70" t="s">
        <v>1085</v>
      </c>
      <c r="BI110" s="70" t="s">
        <v>1085</v>
      </c>
      <c r="BJ110" s="70" t="s">
        <v>1085</v>
      </c>
      <c r="BK110" s="70" t="s">
        <v>1085</v>
      </c>
      <c r="BL110" s="70" t="s">
        <v>1085</v>
      </c>
      <c r="BM110" s="70" t="s">
        <v>1085</v>
      </c>
      <c r="BN110" s="70" t="s">
        <v>1085</v>
      </c>
      <c r="BO110" s="70" t="s">
        <v>1085</v>
      </c>
      <c r="BP110" s="70" t="s">
        <v>1085</v>
      </c>
      <c r="BQ110" s="70" t="s">
        <v>1085</v>
      </c>
      <c r="BR110" s="70" t="s">
        <v>1085</v>
      </c>
      <c r="BS110" s="70" t="s">
        <v>1085</v>
      </c>
      <c r="BT110" s="70" t="s">
        <v>1085</v>
      </c>
    </row>
  </sheetData>
  <sheetProtection algorithmName="SHA-512" hashValue="jrGw/5RVGor5VX2T8dxxX51hojfDAz4DrdOZWPjexdIcipm03JgBcXzgr8NknI28YLSAfB8v6wFFFYGADtclRg==" saltValue="8K0kYg6wrhSgRhZc2PCCZg==" spinCount="100000" sheet="1" objects="1" scenarios="1"/>
  <autoFilter ref="A6:BT110" xr:uid="{6456A591-4E12-4D25-925F-E6134B5ACCF5}"/>
  <mergeCells count="58">
    <mergeCell ref="B1:E1"/>
    <mergeCell ref="F1:L1"/>
    <mergeCell ref="A4:H4"/>
    <mergeCell ref="J4:T4"/>
    <mergeCell ref="V4:W4"/>
    <mergeCell ref="F5:F6"/>
    <mergeCell ref="G5:G6"/>
    <mergeCell ref="AU4:AV4"/>
    <mergeCell ref="AX4:AY4"/>
    <mergeCell ref="BA4:BE4"/>
    <mergeCell ref="Y4:AS4"/>
    <mergeCell ref="W5:W6"/>
    <mergeCell ref="H5:H6"/>
    <mergeCell ref="J5:J6"/>
    <mergeCell ref="K5:K6"/>
    <mergeCell ref="L5:M5"/>
    <mergeCell ref="N5:N6"/>
    <mergeCell ref="O5:O6"/>
    <mergeCell ref="P5:P6"/>
    <mergeCell ref="Q5:Q6"/>
    <mergeCell ref="R5:S5"/>
    <mergeCell ref="A5:A6"/>
    <mergeCell ref="B5:B6"/>
    <mergeCell ref="C5:C6"/>
    <mergeCell ref="D5:D6"/>
    <mergeCell ref="E5:E6"/>
    <mergeCell ref="BL5:BL6"/>
    <mergeCell ref="BM5:BM6"/>
    <mergeCell ref="T5:T6"/>
    <mergeCell ref="V5:V6"/>
    <mergeCell ref="BC5:BC6"/>
    <mergeCell ref="Y5:Z5"/>
    <mergeCell ref="AA5:AA6"/>
    <mergeCell ref="AC5:AJ5"/>
    <mergeCell ref="AK5:AP5"/>
    <mergeCell ref="AQ5:AS5"/>
    <mergeCell ref="AU5:AU6"/>
    <mergeCell ref="AV5:AV6"/>
    <mergeCell ref="AX5:AX6"/>
    <mergeCell ref="AY5:AY6"/>
    <mergeCell ref="BA5:BA6"/>
    <mergeCell ref="BB5:BB6"/>
    <mergeCell ref="BN5:BN6"/>
    <mergeCell ref="BO5:BO6"/>
    <mergeCell ref="BU4:BU6"/>
    <mergeCell ref="BD5:BD6"/>
    <mergeCell ref="BE5:BE6"/>
    <mergeCell ref="BF5:BF6"/>
    <mergeCell ref="BG5:BG6"/>
    <mergeCell ref="BI5:BI6"/>
    <mergeCell ref="BJ5:BJ6"/>
    <mergeCell ref="BQ4:BQ6"/>
    <mergeCell ref="BR4:BR6"/>
    <mergeCell ref="BS4:BS6"/>
    <mergeCell ref="BF4:BG4"/>
    <mergeCell ref="BI4:BM4"/>
    <mergeCell ref="BN4:BO4"/>
    <mergeCell ref="BK5:BK6"/>
  </mergeCells>
  <conditionalFormatting sqref="BS7:BS109">
    <cfRule type="cellIs" dxfId="39" priority="1" operator="equal">
      <formula>"Tratamiento Prioritario"</formula>
    </cfRule>
  </conditionalFormatting>
  <printOptions horizontalCentered="1" verticalCentered="1"/>
  <pageMargins left="0.23622047244094491" right="0.23622047244094491" top="0.74803149606299213" bottom="0.74803149606299213" header="0.31496062992125984" footer="0.31496062992125984"/>
  <pageSetup scale="55" orientation="landscape" r:id="rId1"/>
  <headerFooter>
    <oddFooter>&amp;LMPEE0301F01
V:05</oddFooter>
  </headerFooter>
  <rowBreaks count="1" manualBreakCount="1">
    <brk id="73" max="72" man="1"/>
  </rowBreaks>
  <colBreaks count="3" manualBreakCount="3">
    <brk id="8" max="108" man="1"/>
    <brk id="20" max="108" man="1"/>
    <brk id="52" max="10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46"/>
  <sheetViews>
    <sheetView topLeftCell="I1" zoomScale="70" zoomScaleNormal="70" zoomScaleSheetLayoutView="70" workbookViewId="0">
      <selection activeCell="J5" sqref="J5"/>
    </sheetView>
  </sheetViews>
  <sheetFormatPr baseColWidth="10" defaultColWidth="11.54296875" defaultRowHeight="14.5" x14ac:dyDescent="0.35"/>
  <cols>
    <col min="1" max="1" width="4" style="62" customWidth="1"/>
    <col min="2" max="2" width="14" style="62" customWidth="1"/>
    <col min="3" max="4" width="14.54296875" style="1" customWidth="1"/>
    <col min="5" max="5" width="44.453125" style="62" customWidth="1"/>
    <col min="6" max="6" width="12" style="1" customWidth="1"/>
    <col min="7" max="7" width="12.453125" style="62" bestFit="1" customWidth="1"/>
    <col min="8" max="8" width="40.54296875" style="64" customWidth="1"/>
    <col min="9" max="9" width="23.81640625" style="62" customWidth="1"/>
    <col min="10" max="10" width="25.453125" style="62" customWidth="1"/>
    <col min="11" max="11" width="12.54296875" style="62" bestFit="1" customWidth="1"/>
    <col min="12" max="12" width="3.1796875" style="62" customWidth="1"/>
    <col min="13" max="13" width="11.1796875" style="62" customWidth="1"/>
    <col min="14" max="14" width="2.81640625" style="62" customWidth="1"/>
    <col min="15" max="15" width="13.1796875" style="62" bestFit="1" customWidth="1"/>
    <col min="16" max="16" width="2.453125" style="62" customWidth="1"/>
    <col min="17" max="17" width="13.1796875" style="62" bestFit="1" customWidth="1"/>
    <col min="18" max="18" width="4.54296875" style="62" hidden="1" customWidth="1"/>
    <col min="19" max="19" width="9.7265625" style="62" customWidth="1"/>
    <col min="20" max="20" width="12.08984375" style="63" customWidth="1"/>
    <col min="21" max="21" width="12.08984375" style="63" hidden="1" customWidth="1"/>
    <col min="22" max="22" width="12.08984375" style="63" customWidth="1"/>
    <col min="23" max="23" width="12.08984375" style="63" hidden="1" customWidth="1"/>
    <col min="24" max="24" width="12.08984375" style="63" customWidth="1"/>
    <col min="25" max="25" width="12.08984375" style="63" hidden="1" customWidth="1"/>
    <col min="26" max="26" width="12.08984375" style="63" customWidth="1"/>
    <col min="27" max="27" width="12.08984375" style="63" hidden="1" customWidth="1"/>
    <col min="28" max="28" width="12.08984375" style="63" customWidth="1"/>
    <col min="29" max="29" width="12.08984375" style="63" hidden="1" customWidth="1"/>
    <col min="30" max="30" width="12.08984375" style="63" customWidth="1"/>
    <col min="31" max="31" width="12.08984375" style="63" hidden="1" customWidth="1"/>
    <col min="32" max="16384" width="11.54296875" style="62"/>
  </cols>
  <sheetData>
    <row r="1" spans="1:31" ht="57" customHeight="1" thickBot="1" x14ac:dyDescent="0.4">
      <c r="A1" s="479" t="s">
        <v>2789</v>
      </c>
      <c r="B1" s="479"/>
      <c r="C1" s="479"/>
      <c r="D1" s="479"/>
      <c r="E1" s="479"/>
      <c r="F1" s="479"/>
      <c r="G1" s="480"/>
      <c r="H1" s="474"/>
      <c r="I1" s="475"/>
      <c r="J1" s="476"/>
      <c r="K1" s="476"/>
      <c r="L1" s="476"/>
      <c r="M1" s="476"/>
      <c r="N1" s="477"/>
    </row>
    <row r="2" spans="1:31" ht="15" thickBot="1" x14ac:dyDescent="0.4"/>
    <row r="3" spans="1:31" s="352" customFormat="1" ht="29" customHeight="1" x14ac:dyDescent="0.35">
      <c r="A3" s="349" t="s">
        <v>1086</v>
      </c>
      <c r="B3" s="350"/>
      <c r="C3" s="471" t="s">
        <v>1087</v>
      </c>
      <c r="D3" s="472"/>
      <c r="E3" s="473"/>
      <c r="F3" s="326" t="s">
        <v>1088</v>
      </c>
      <c r="G3" s="326" t="s">
        <v>1089</v>
      </c>
      <c r="H3" s="326" t="s">
        <v>1088</v>
      </c>
      <c r="I3" s="351" t="s">
        <v>1090</v>
      </c>
      <c r="J3" s="326" t="s">
        <v>1091</v>
      </c>
      <c r="K3" s="478" t="s">
        <v>1093</v>
      </c>
      <c r="L3" s="478"/>
      <c r="M3" s="478"/>
      <c r="N3" s="478"/>
      <c r="O3" s="478"/>
      <c r="P3" s="478"/>
      <c r="Q3" s="478"/>
      <c r="R3" s="478"/>
      <c r="S3" s="326" t="s">
        <v>1094</v>
      </c>
      <c r="T3" s="481" t="s">
        <v>1095</v>
      </c>
      <c r="U3" s="482"/>
      <c r="V3" s="482"/>
      <c r="W3" s="482"/>
      <c r="X3" s="482"/>
      <c r="Y3" s="483"/>
      <c r="Z3" s="481" t="s">
        <v>1096</v>
      </c>
      <c r="AA3" s="482"/>
      <c r="AB3" s="482"/>
      <c r="AC3" s="482"/>
      <c r="AD3" s="482"/>
      <c r="AE3" s="484"/>
    </row>
    <row r="4" spans="1:31" s="352" customFormat="1" ht="39.5" thickBot="1" x14ac:dyDescent="0.4">
      <c r="A4" s="353" t="s">
        <v>1097</v>
      </c>
      <c r="B4" s="354" t="s">
        <v>1473</v>
      </c>
      <c r="C4" s="347" t="s">
        <v>1098</v>
      </c>
      <c r="D4" s="159" t="s">
        <v>341</v>
      </c>
      <c r="E4" s="347" t="s">
        <v>367</v>
      </c>
      <c r="F4" s="347" t="s">
        <v>366</v>
      </c>
      <c r="G4" s="347" t="s">
        <v>1099</v>
      </c>
      <c r="H4" s="347" t="s">
        <v>367</v>
      </c>
      <c r="I4" s="347" t="s">
        <v>1474</v>
      </c>
      <c r="J4" s="355" t="s">
        <v>1101</v>
      </c>
      <c r="K4" s="347" t="s">
        <v>10</v>
      </c>
      <c r="L4" s="347" t="s">
        <v>1102</v>
      </c>
      <c r="M4" s="347" t="s">
        <v>1092</v>
      </c>
      <c r="N4" s="347" t="s">
        <v>1103</v>
      </c>
      <c r="O4" s="347" t="s">
        <v>152</v>
      </c>
      <c r="P4" s="347" t="s">
        <v>1104</v>
      </c>
      <c r="Q4" s="347" t="s">
        <v>204</v>
      </c>
      <c r="R4" s="347" t="s">
        <v>1105</v>
      </c>
      <c r="S4" s="347" t="s">
        <v>1106</v>
      </c>
      <c r="T4" s="355" t="s">
        <v>1107</v>
      </c>
      <c r="U4" s="356" t="s">
        <v>1126</v>
      </c>
      <c r="V4" s="355" t="s">
        <v>1107</v>
      </c>
      <c r="W4" s="356" t="s">
        <v>1126</v>
      </c>
      <c r="X4" s="355" t="s">
        <v>1107</v>
      </c>
      <c r="Y4" s="356" t="s">
        <v>1126</v>
      </c>
      <c r="Z4" s="355" t="s">
        <v>1108</v>
      </c>
      <c r="AA4" s="355" t="s">
        <v>1115</v>
      </c>
      <c r="AB4" s="355" t="s">
        <v>1108</v>
      </c>
      <c r="AC4" s="355" t="s">
        <v>1115</v>
      </c>
      <c r="AD4" s="355" t="s">
        <v>1108</v>
      </c>
      <c r="AE4" s="405" t="s">
        <v>1115</v>
      </c>
    </row>
    <row r="5" spans="1:31" ht="304.5" x14ac:dyDescent="0.35">
      <c r="A5" s="406">
        <v>5</v>
      </c>
      <c r="B5" s="160" t="str">
        <f>+VLOOKUP(C5,'Matriz de riesgos 1a parte'!$B$5:$N$109,3,FALSE)</f>
        <v>Gestión Predial</v>
      </c>
      <c r="C5" s="160" t="s">
        <v>392</v>
      </c>
      <c r="D5" s="160" t="str">
        <f>+VLOOKUP(C5,'Matriz de riesgos 1a parte'!$B$5:$N$109,13,FALSE)</f>
        <v>Corrupción</v>
      </c>
      <c r="E5" s="161" t="s">
        <v>398</v>
      </c>
      <c r="F5" s="160" t="s">
        <v>326</v>
      </c>
      <c r="G5" s="160" t="s">
        <v>1190</v>
      </c>
      <c r="H5" s="161" t="s">
        <v>1191</v>
      </c>
      <c r="I5" s="161" t="s">
        <v>148</v>
      </c>
      <c r="J5" s="160" t="s">
        <v>1182</v>
      </c>
      <c r="K5" s="160" t="s">
        <v>56</v>
      </c>
      <c r="L5" s="161">
        <v>15</v>
      </c>
      <c r="M5" s="160" t="s">
        <v>133</v>
      </c>
      <c r="N5" s="161">
        <v>20</v>
      </c>
      <c r="O5" s="160" t="s">
        <v>172</v>
      </c>
      <c r="P5" s="160">
        <v>30</v>
      </c>
      <c r="Q5" s="160" t="s">
        <v>221</v>
      </c>
      <c r="R5" s="160">
        <v>10</v>
      </c>
      <c r="S5" s="160">
        <v>75</v>
      </c>
      <c r="T5" s="372" t="s">
        <v>396</v>
      </c>
      <c r="U5" s="373" t="str">
        <f>VLOOKUP(T5,'Matriz de riesgos 1a parte'!$K$7:$M$109,3,FALSE)</f>
        <v xml:space="preserve">Aceptar métodos de valoración económica alterados o dar una interpretación sesgada  de la normativa aplicable para sobrevalorar los predios por parte del equipo interdisciplinario de la Dirección. </v>
      </c>
      <c r="V5" s="372" t="s">
        <v>404</v>
      </c>
      <c r="W5" s="373" t="str">
        <f>VLOOKUP(V5,'Matriz de riesgos 1a parte'!$K$7:$M$109,3,FALSE)</f>
        <v>Emitir observaciones e insumos del componente predial a la Entidad correspondiente para alterar el valor del avalúo  por parte del equipo interdisciplinario de la Dirección.</v>
      </c>
      <c r="X5" s="372"/>
      <c r="Y5" s="373"/>
      <c r="Z5" s="372"/>
      <c r="AA5" s="373"/>
      <c r="AB5" s="372"/>
      <c r="AC5" s="373"/>
      <c r="AD5" s="372"/>
      <c r="AE5" s="407"/>
    </row>
    <row r="6" spans="1:31" ht="246.5" x14ac:dyDescent="0.35">
      <c r="A6" s="408">
        <v>4</v>
      </c>
      <c r="B6" s="160" t="str">
        <f>+VLOOKUP(C6,'Matriz de riesgos 1a parte'!$B$5:$N$109,3,FALSE)</f>
        <v>Gestión Predial</v>
      </c>
      <c r="C6" s="158" t="s">
        <v>392</v>
      </c>
      <c r="D6" s="160" t="str">
        <f>+VLOOKUP(C6,'Matriz de riesgos 1a parte'!$B$5:$N$109,13,FALSE)</f>
        <v>Corrupción</v>
      </c>
      <c r="E6" s="157" t="s">
        <v>398</v>
      </c>
      <c r="F6" s="158" t="s">
        <v>326</v>
      </c>
      <c r="G6" s="158" t="s">
        <v>1188</v>
      </c>
      <c r="H6" s="157" t="s">
        <v>1189</v>
      </c>
      <c r="I6" s="157" t="s">
        <v>148</v>
      </c>
      <c r="J6" s="158" t="s">
        <v>1182</v>
      </c>
      <c r="K6" s="158" t="s">
        <v>56</v>
      </c>
      <c r="L6" s="157">
        <v>15</v>
      </c>
      <c r="M6" s="158" t="s">
        <v>133</v>
      </c>
      <c r="N6" s="157">
        <v>20</v>
      </c>
      <c r="O6" s="158" t="s">
        <v>172</v>
      </c>
      <c r="P6" s="158">
        <v>30</v>
      </c>
      <c r="Q6" s="158" t="s">
        <v>221</v>
      </c>
      <c r="R6" s="158"/>
      <c r="S6" s="158"/>
      <c r="T6" s="374" t="s">
        <v>404</v>
      </c>
      <c r="U6" s="373" t="str">
        <f>VLOOKUP(T6,'Matriz de riesgos 1a parte'!$K$7:$M$109,3,FALSE)</f>
        <v>Emitir observaciones e insumos del componente predial a la Entidad correspondiente para alterar el valor del avalúo  por parte del equipo interdisciplinario de la Dirección.</v>
      </c>
      <c r="V6" s="374"/>
      <c r="W6" s="373"/>
      <c r="X6" s="374"/>
      <c r="Y6" s="373"/>
      <c r="Z6" s="374"/>
      <c r="AA6" s="373"/>
      <c r="AB6" s="374"/>
      <c r="AC6" s="373"/>
      <c r="AD6" s="374"/>
      <c r="AE6" s="407"/>
    </row>
    <row r="7" spans="1:31" ht="72.5" x14ac:dyDescent="0.35">
      <c r="A7" s="408">
        <v>1</v>
      </c>
      <c r="B7" s="160" t="str">
        <f>+VLOOKUP(C7,'Matriz de riesgos 1a parte'!$B$5:$N$109,3,FALSE)</f>
        <v>Gestión Predial</v>
      </c>
      <c r="C7" s="158" t="s">
        <v>392</v>
      </c>
      <c r="D7" s="160" t="str">
        <f>+VLOOKUP(C7,'Matriz de riesgos 1a parte'!$B$5:$N$109,13,FALSE)</f>
        <v>Corrupción</v>
      </c>
      <c r="E7" s="157" t="s">
        <v>398</v>
      </c>
      <c r="F7" s="158" t="s">
        <v>327</v>
      </c>
      <c r="G7" s="158" t="s">
        <v>1185</v>
      </c>
      <c r="H7" s="156" t="s">
        <v>1186</v>
      </c>
      <c r="I7" s="156" t="s">
        <v>49</v>
      </c>
      <c r="J7" s="156" t="s">
        <v>1187</v>
      </c>
      <c r="K7" s="157" t="s">
        <v>56</v>
      </c>
      <c r="L7" s="157">
        <v>15</v>
      </c>
      <c r="M7" s="158" t="s">
        <v>133</v>
      </c>
      <c r="N7" s="157">
        <v>20</v>
      </c>
      <c r="O7" s="158" t="s">
        <v>172</v>
      </c>
      <c r="P7" s="158">
        <v>15</v>
      </c>
      <c r="Q7" s="158" t="s">
        <v>231</v>
      </c>
      <c r="R7" s="158">
        <v>20</v>
      </c>
      <c r="S7" s="158">
        <v>70</v>
      </c>
      <c r="T7" s="374"/>
      <c r="U7" s="373"/>
      <c r="V7" s="374"/>
      <c r="W7" s="373"/>
      <c r="X7" s="374"/>
      <c r="Y7" s="373"/>
      <c r="Z7" s="375" t="s">
        <v>406</v>
      </c>
      <c r="AA7" s="373" t="str">
        <f>VLOOKUP(Z7,'Matriz de riesgos 1a parte'!$Q$7:$S$109,3,FALSE)</f>
        <v>Deterioro de la imagen de la Entidad ante Entes de Control y otros grupos de interés.</v>
      </c>
      <c r="AB7" s="375"/>
      <c r="AC7" s="373"/>
      <c r="AD7" s="375"/>
      <c r="AE7" s="407"/>
    </row>
    <row r="8" spans="1:31" ht="304.5" x14ac:dyDescent="0.35">
      <c r="A8" s="408">
        <v>1</v>
      </c>
      <c r="B8" s="160" t="str">
        <f>+VLOOKUP(C8,'Matriz de riesgos 1a parte'!$B$5:$N$109,3,FALSE)</f>
        <v>Gestión Predial</v>
      </c>
      <c r="C8" s="158" t="s">
        <v>408</v>
      </c>
      <c r="D8" s="160" t="str">
        <f>+VLOOKUP(C8,'Matriz de riesgos 1a parte'!$B$5:$N$109,13,FALSE)</f>
        <v>Corrupción</v>
      </c>
      <c r="E8" s="157" t="s">
        <v>414</v>
      </c>
      <c r="F8" s="158" t="s">
        <v>326</v>
      </c>
      <c r="G8" s="158" t="s">
        <v>1180</v>
      </c>
      <c r="H8" s="157" t="s">
        <v>1181</v>
      </c>
      <c r="I8" s="157" t="s">
        <v>148</v>
      </c>
      <c r="J8" s="158" t="s">
        <v>1182</v>
      </c>
      <c r="K8" s="158" t="s">
        <v>56</v>
      </c>
      <c r="L8" s="157">
        <v>15</v>
      </c>
      <c r="M8" s="158" t="s">
        <v>133</v>
      </c>
      <c r="N8" s="157">
        <v>20</v>
      </c>
      <c r="O8" s="158" t="s">
        <v>172</v>
      </c>
      <c r="P8" s="158">
        <v>15</v>
      </c>
      <c r="Q8" s="158" t="s">
        <v>221</v>
      </c>
      <c r="R8" s="158">
        <v>10</v>
      </c>
      <c r="S8" s="158">
        <v>60</v>
      </c>
      <c r="T8" s="374" t="s">
        <v>412</v>
      </c>
      <c r="U8" s="373" t="str">
        <f>VLOOKUP(T8,'Matriz de riesgos 1a parte'!$K$7:$M$109,3,FALSE)</f>
        <v>Intereses particulares en la adquisición de predios o el reconocimiento de factores de compensación para los propietarios o mejoratarios de los predios.</v>
      </c>
      <c r="V8" s="374" t="s">
        <v>417</v>
      </c>
      <c r="W8" s="373" t="str">
        <f>VLOOKUP(V8,'Matriz de riesgos 1a parte'!$K$7:$M$109,3,FALSE)</f>
        <v>Falta de actualización de la información predial, censal, y verificación en terreno de cada de unos de los predios solicitados por la ARS.</v>
      </c>
      <c r="X8" s="374"/>
      <c r="Y8" s="373"/>
      <c r="Z8" s="374"/>
      <c r="AA8" s="373"/>
      <c r="AB8" s="374"/>
      <c r="AC8" s="373"/>
      <c r="AD8" s="374"/>
      <c r="AE8" s="407"/>
    </row>
    <row r="9" spans="1:31" ht="217.5" x14ac:dyDescent="0.35">
      <c r="A9" s="408">
        <v>3</v>
      </c>
      <c r="B9" s="160" t="str">
        <f>+VLOOKUP(C9,'Matriz de riesgos 1a parte'!$B$5:$N$109,3,FALSE)</f>
        <v>Gestión Predial</v>
      </c>
      <c r="C9" s="158" t="s">
        <v>408</v>
      </c>
      <c r="D9" s="160" t="str">
        <f>+VLOOKUP(C9,'Matriz de riesgos 1a parte'!$B$5:$N$109,13,FALSE)</f>
        <v>Corrupción</v>
      </c>
      <c r="E9" s="157" t="s">
        <v>414</v>
      </c>
      <c r="F9" s="158" t="s">
        <v>326</v>
      </c>
      <c r="G9" s="158" t="s">
        <v>1183</v>
      </c>
      <c r="H9" s="157" t="s">
        <v>1184</v>
      </c>
      <c r="I9" s="157" t="s">
        <v>148</v>
      </c>
      <c r="J9" s="158" t="s">
        <v>1182</v>
      </c>
      <c r="K9" s="158" t="s">
        <v>56</v>
      </c>
      <c r="L9" s="157">
        <v>15</v>
      </c>
      <c r="M9" s="158" t="s">
        <v>133</v>
      </c>
      <c r="N9" s="157">
        <v>20</v>
      </c>
      <c r="O9" s="158" t="s">
        <v>172</v>
      </c>
      <c r="P9" s="158">
        <v>15</v>
      </c>
      <c r="Q9" s="158" t="s">
        <v>221</v>
      </c>
      <c r="R9" s="158">
        <v>10</v>
      </c>
      <c r="S9" s="158">
        <v>60</v>
      </c>
      <c r="T9" s="374" t="s">
        <v>412</v>
      </c>
      <c r="U9" s="373" t="str">
        <f>VLOOKUP(T9,'Matriz de riesgos 1a parte'!$K$7:$M$109,3,FALSE)</f>
        <v>Intereses particulares en la adquisición de predios o el reconocimiento de factores de compensación para los propietarios o mejoratarios de los predios.</v>
      </c>
      <c r="V9" s="374" t="s">
        <v>417</v>
      </c>
      <c r="W9" s="373" t="str">
        <f>VLOOKUP(V9,'Matriz de riesgos 1a parte'!$K$7:$M$109,3,FALSE)</f>
        <v>Falta de actualización de la información predial, censal, y verificación en terreno de cada de unos de los predios solicitados por la ARS.</v>
      </c>
      <c r="X9" s="374"/>
      <c r="Y9" s="373"/>
      <c r="Z9" s="375"/>
      <c r="AA9" s="373"/>
      <c r="AB9" s="375"/>
      <c r="AC9" s="373"/>
      <c r="AD9" s="375"/>
      <c r="AE9" s="407"/>
    </row>
    <row r="10" spans="1:31" ht="261" x14ac:dyDescent="0.35">
      <c r="A10" s="408">
        <v>12</v>
      </c>
      <c r="B10" s="160" t="str">
        <f>+VLOOKUP(C10,'Matriz de riesgos 1a parte'!$B$5:$N$109,3,FALSE)</f>
        <v>Gestión Predial</v>
      </c>
      <c r="C10" s="158" t="s">
        <v>408</v>
      </c>
      <c r="D10" s="160" t="str">
        <f>+VLOOKUP(C10,'Matriz de riesgos 1a parte'!$B$5:$N$109,13,FALSE)</f>
        <v>Corrupción</v>
      </c>
      <c r="E10" s="157" t="s">
        <v>414</v>
      </c>
      <c r="F10" s="158" t="s">
        <v>326</v>
      </c>
      <c r="G10" s="158" t="s">
        <v>1193</v>
      </c>
      <c r="H10" s="157" t="s">
        <v>1194</v>
      </c>
      <c r="I10" s="157" t="s">
        <v>148</v>
      </c>
      <c r="J10" s="158" t="s">
        <v>1182</v>
      </c>
      <c r="K10" s="158" t="s">
        <v>56</v>
      </c>
      <c r="L10" s="157">
        <v>15</v>
      </c>
      <c r="M10" s="158" t="s">
        <v>133</v>
      </c>
      <c r="N10" s="157">
        <v>20</v>
      </c>
      <c r="O10" s="158" t="s">
        <v>172</v>
      </c>
      <c r="P10" s="158">
        <v>15</v>
      </c>
      <c r="Q10" s="158" t="s">
        <v>221</v>
      </c>
      <c r="R10" s="158">
        <v>10</v>
      </c>
      <c r="S10" s="158">
        <v>60</v>
      </c>
      <c r="T10" s="374" t="s">
        <v>412</v>
      </c>
      <c r="U10" s="373" t="str">
        <f>VLOOKUP(T10,'Matriz de riesgos 1a parte'!$K$7:$M$109,3,FALSE)</f>
        <v>Intereses particulares en la adquisición de predios o el reconocimiento de factores de compensación para los propietarios o mejoratarios de los predios.</v>
      </c>
      <c r="V10" s="374" t="s">
        <v>417</v>
      </c>
      <c r="W10" s="373" t="str">
        <f>VLOOKUP(V10,'Matriz de riesgos 1a parte'!$K$7:$M$109,3,FALSE)</f>
        <v>Falta de actualización de la información predial, censal, y verificación en terreno de cada de unos de los predios solicitados por la ARS.</v>
      </c>
      <c r="X10" s="374"/>
      <c r="Y10" s="373"/>
      <c r="Z10" s="375"/>
      <c r="AA10" s="373"/>
      <c r="AB10" s="375"/>
      <c r="AC10" s="373"/>
      <c r="AD10" s="375"/>
      <c r="AE10" s="407"/>
    </row>
    <row r="11" spans="1:31" ht="52.5" x14ac:dyDescent="0.35">
      <c r="A11" s="408">
        <v>1</v>
      </c>
      <c r="B11" s="160" t="str">
        <f>+VLOOKUP(C11,'Matriz de riesgos 1a parte'!$B$5:$N$109,3,FALSE)</f>
        <v>Gestión Predial</v>
      </c>
      <c r="C11" s="158" t="s">
        <v>408</v>
      </c>
      <c r="D11" s="160" t="str">
        <f>+VLOOKUP(C11,'Matriz de riesgos 1a parte'!$B$5:$N$109,13,FALSE)</f>
        <v>Corrupción</v>
      </c>
      <c r="E11" s="157" t="s">
        <v>414</v>
      </c>
      <c r="F11" s="158" t="s">
        <v>327</v>
      </c>
      <c r="G11" s="158" t="s">
        <v>1185</v>
      </c>
      <c r="H11" s="156" t="s">
        <v>1186</v>
      </c>
      <c r="I11" s="156" t="s">
        <v>49</v>
      </c>
      <c r="J11" s="156" t="s">
        <v>1187</v>
      </c>
      <c r="K11" s="157" t="s">
        <v>56</v>
      </c>
      <c r="L11" s="157">
        <v>15</v>
      </c>
      <c r="M11" s="158" t="s">
        <v>133</v>
      </c>
      <c r="N11" s="157">
        <v>20</v>
      </c>
      <c r="O11" s="158" t="s">
        <v>172</v>
      </c>
      <c r="P11" s="158">
        <v>15</v>
      </c>
      <c r="Q11" s="158" t="s">
        <v>231</v>
      </c>
      <c r="R11" s="158">
        <v>20</v>
      </c>
      <c r="S11" s="158">
        <v>70</v>
      </c>
      <c r="T11" s="374"/>
      <c r="U11" s="373"/>
      <c r="V11" s="374"/>
      <c r="W11" s="373"/>
      <c r="X11" s="374"/>
      <c r="Y11" s="373"/>
      <c r="Z11" s="375" t="s">
        <v>419</v>
      </c>
      <c r="AA11" s="373" t="str">
        <f>VLOOKUP(Z11,'Matriz de riesgos 1a parte'!$Q$7:$S$109,3,FALSE)</f>
        <v>Deterioro de la imagen de la Entidad ante Entes de Control y otros grupos de interés.</v>
      </c>
      <c r="AB11" s="375"/>
      <c r="AC11" s="373"/>
      <c r="AD11" s="375"/>
      <c r="AE11" s="407"/>
    </row>
    <row r="12" spans="1:31" ht="136.5" x14ac:dyDescent="0.35">
      <c r="A12" s="359">
        <v>11</v>
      </c>
      <c r="B12" s="160" t="str">
        <f>+VLOOKUP(C12,'Matriz de riesgos 1a parte'!$B$5:$N$109,3,FALSE)</f>
        <v>Gestión Ambiental</v>
      </c>
      <c r="C12" s="346" t="s">
        <v>433</v>
      </c>
      <c r="D12" s="160" t="str">
        <f>+VLOOKUP(C12,'Matriz de riesgos 1a parte'!$B$5:$N$109,13,FALSE)</f>
        <v>Corrupción</v>
      </c>
      <c r="E12" s="156" t="s">
        <v>438</v>
      </c>
      <c r="F12" s="346" t="s">
        <v>326</v>
      </c>
      <c r="G12" s="156" t="s">
        <v>1198</v>
      </c>
      <c r="H12" s="348" t="s">
        <v>1199</v>
      </c>
      <c r="I12" s="156" t="s">
        <v>70</v>
      </c>
      <c r="J12" s="156" t="s">
        <v>1197</v>
      </c>
      <c r="K12" s="156" t="s">
        <v>35</v>
      </c>
      <c r="L12" s="156">
        <v>0</v>
      </c>
      <c r="M12" s="156" t="s">
        <v>122</v>
      </c>
      <c r="N12" s="156">
        <v>10</v>
      </c>
      <c r="O12" s="156" t="s">
        <v>159</v>
      </c>
      <c r="P12" s="156">
        <v>5</v>
      </c>
      <c r="Q12" s="156" t="s">
        <v>231</v>
      </c>
      <c r="R12" s="156">
        <v>20</v>
      </c>
      <c r="S12" s="156">
        <v>35</v>
      </c>
      <c r="T12" s="376" t="s">
        <v>436</v>
      </c>
      <c r="U12" s="373" t="str">
        <f>VLOOKUP(T12,'Matriz de riesgos 1a parte'!$K$7:$M$109,3,FALSE)</f>
        <v>Manipular la información de la modelación hidráulica por parte de los profesionales de la Dirección Gestión Ambiental del Sistema Hídrico y/o la Dirección de Ingeniería Especializada.</v>
      </c>
      <c r="V12" s="376"/>
      <c r="W12" s="373"/>
      <c r="X12" s="376"/>
      <c r="Y12" s="373"/>
      <c r="Z12" s="376"/>
      <c r="AA12" s="373"/>
      <c r="AB12" s="376"/>
      <c r="AC12" s="373"/>
      <c r="AD12" s="376"/>
      <c r="AE12" s="407"/>
    </row>
    <row r="13" spans="1:31" ht="136.5" x14ac:dyDescent="0.35">
      <c r="A13" s="359">
        <v>12</v>
      </c>
      <c r="B13" s="160" t="str">
        <f>+VLOOKUP(C13,'Matriz de riesgos 1a parte'!$B$5:$N$109,3,FALSE)</f>
        <v>Gestión Ambiental</v>
      </c>
      <c r="C13" s="346" t="s">
        <v>433</v>
      </c>
      <c r="D13" s="160" t="str">
        <f>+VLOOKUP(C13,'Matriz de riesgos 1a parte'!$B$5:$N$109,13,FALSE)</f>
        <v>Corrupción</v>
      </c>
      <c r="E13" s="156" t="s">
        <v>438</v>
      </c>
      <c r="F13" s="346" t="s">
        <v>326</v>
      </c>
      <c r="G13" s="156" t="s">
        <v>1201</v>
      </c>
      <c r="H13" s="348" t="s">
        <v>1202</v>
      </c>
      <c r="I13" s="156" t="s">
        <v>70</v>
      </c>
      <c r="J13" s="156" t="s">
        <v>1197</v>
      </c>
      <c r="K13" s="156" t="s">
        <v>35</v>
      </c>
      <c r="L13" s="156">
        <v>0</v>
      </c>
      <c r="M13" s="156" t="s">
        <v>122</v>
      </c>
      <c r="N13" s="156">
        <v>10</v>
      </c>
      <c r="O13" s="156" t="s">
        <v>159</v>
      </c>
      <c r="P13" s="156">
        <v>5</v>
      </c>
      <c r="Q13" s="156" t="s">
        <v>231</v>
      </c>
      <c r="R13" s="156">
        <v>20</v>
      </c>
      <c r="S13" s="156">
        <v>35</v>
      </c>
      <c r="T13" s="376" t="s">
        <v>436</v>
      </c>
      <c r="U13" s="373" t="str">
        <f>VLOOKUP(T13,'Matriz de riesgos 1a parte'!$K$7:$M$109,3,FALSE)</f>
        <v>Manipular la información de la modelación hidráulica por parte de los profesionales de la Dirección Gestión Ambiental del Sistema Hídrico y/o la Dirección de Ingeniería Especializada.</v>
      </c>
      <c r="V13" s="376" t="s">
        <v>441</v>
      </c>
      <c r="W13" s="373" t="str">
        <f>VLOOKUP(V13,'Matriz de riesgos 1a parte'!$K$7:$M$109,3,FALSE)</f>
        <v>Presiones de diferentes grupos de interés para modificar el cauce del cuerpo de agua.</v>
      </c>
      <c r="X13" s="376" t="s">
        <v>445</v>
      </c>
      <c r="Y13" s="373" t="str">
        <f>VLOOKUP(X13,'Matriz de riesgos 1a parte'!$K$7:$M$109,3,FALSE)</f>
        <v xml:space="preserve">Omitir las irregularidades detectadas en el seguimiento a los cuerpos de agua. </v>
      </c>
      <c r="Z13" s="376"/>
      <c r="AA13" s="373"/>
      <c r="AB13" s="376"/>
      <c r="AC13" s="373"/>
      <c r="AD13" s="376"/>
      <c r="AE13" s="407"/>
    </row>
    <row r="14" spans="1:31" ht="87" x14ac:dyDescent="0.35">
      <c r="A14" s="359">
        <v>13</v>
      </c>
      <c r="B14" s="160" t="str">
        <f>+VLOOKUP(C14,'Matriz de riesgos 1a parte'!$B$5:$N$109,3,FALSE)</f>
        <v>Gestión Ambiental</v>
      </c>
      <c r="C14" s="346" t="s">
        <v>433</v>
      </c>
      <c r="D14" s="160" t="str">
        <f>+VLOOKUP(C14,'Matriz de riesgos 1a parte'!$B$5:$N$109,13,FALSE)</f>
        <v>Corrupción</v>
      </c>
      <c r="E14" s="156" t="s">
        <v>438</v>
      </c>
      <c r="F14" s="346" t="s">
        <v>326</v>
      </c>
      <c r="G14" s="156" t="s">
        <v>1203</v>
      </c>
      <c r="H14" s="348" t="s">
        <v>1204</v>
      </c>
      <c r="I14" s="156" t="s">
        <v>70</v>
      </c>
      <c r="J14" s="156" t="s">
        <v>1197</v>
      </c>
      <c r="K14" s="156" t="s">
        <v>77</v>
      </c>
      <c r="L14" s="156">
        <v>30</v>
      </c>
      <c r="M14" s="156" t="s">
        <v>122</v>
      </c>
      <c r="N14" s="156">
        <v>10</v>
      </c>
      <c r="O14" s="156" t="s">
        <v>172</v>
      </c>
      <c r="P14" s="156">
        <v>15</v>
      </c>
      <c r="Q14" s="156" t="s">
        <v>221</v>
      </c>
      <c r="R14" s="156">
        <v>10</v>
      </c>
      <c r="S14" s="156">
        <v>65</v>
      </c>
      <c r="T14" s="376" t="s">
        <v>441</v>
      </c>
      <c r="U14" s="373" t="str">
        <f>VLOOKUP(T14,'Matriz de riesgos 1a parte'!$K$7:$M$109,3,FALSE)</f>
        <v>Presiones de diferentes grupos de interés para modificar el cauce del cuerpo de agua.</v>
      </c>
      <c r="V14" s="376"/>
      <c r="W14" s="373"/>
      <c r="X14" s="376"/>
      <c r="Y14" s="373"/>
      <c r="Z14" s="376"/>
      <c r="AA14" s="373"/>
      <c r="AB14" s="376"/>
      <c r="AC14" s="373"/>
      <c r="AD14" s="376"/>
      <c r="AE14" s="407"/>
    </row>
    <row r="15" spans="1:31" ht="87" x14ac:dyDescent="0.35">
      <c r="A15" s="359">
        <v>14</v>
      </c>
      <c r="B15" s="160" t="str">
        <f>+VLOOKUP(C15,'Matriz de riesgos 1a parte'!$B$5:$N$109,3,FALSE)</f>
        <v>Gestión Ambiental</v>
      </c>
      <c r="C15" s="346" t="s">
        <v>433</v>
      </c>
      <c r="D15" s="160" t="str">
        <f>+VLOOKUP(C15,'Matriz de riesgos 1a parte'!$B$5:$N$109,13,FALSE)</f>
        <v>Corrupción</v>
      </c>
      <c r="E15" s="156" t="s">
        <v>438</v>
      </c>
      <c r="F15" s="346" t="s">
        <v>326</v>
      </c>
      <c r="G15" s="156" t="s">
        <v>1206</v>
      </c>
      <c r="H15" s="348" t="s">
        <v>1207</v>
      </c>
      <c r="I15" s="156" t="s">
        <v>70</v>
      </c>
      <c r="J15" s="156" t="s">
        <v>1197</v>
      </c>
      <c r="K15" s="156" t="s">
        <v>35</v>
      </c>
      <c r="L15" s="156">
        <v>0</v>
      </c>
      <c r="M15" s="156" t="s">
        <v>122</v>
      </c>
      <c r="N15" s="156">
        <v>10</v>
      </c>
      <c r="O15" s="156" t="s">
        <v>159</v>
      </c>
      <c r="P15" s="156">
        <v>5</v>
      </c>
      <c r="Q15" s="156" t="s">
        <v>221</v>
      </c>
      <c r="R15" s="156">
        <v>10</v>
      </c>
      <c r="S15" s="156">
        <v>25</v>
      </c>
      <c r="T15" s="376" t="s">
        <v>445</v>
      </c>
      <c r="U15" s="373" t="str">
        <f>VLOOKUP(T15,'Matriz de riesgos 1a parte'!$K$7:$M$109,3,FALSE)</f>
        <v xml:space="preserve">Omitir las irregularidades detectadas en el seguimiento a los cuerpos de agua. </v>
      </c>
      <c r="V15" s="376"/>
      <c r="W15" s="373"/>
      <c r="X15" s="376"/>
      <c r="Y15" s="373"/>
      <c r="Z15" s="376"/>
      <c r="AA15" s="373"/>
      <c r="AB15" s="376"/>
      <c r="AC15" s="373"/>
      <c r="AD15" s="376"/>
      <c r="AE15" s="407"/>
    </row>
    <row r="16" spans="1:31" ht="87" x14ac:dyDescent="0.35">
      <c r="A16" s="359">
        <v>15</v>
      </c>
      <c r="B16" s="160" t="str">
        <f>+VLOOKUP(C16,'Matriz de riesgos 1a parte'!$B$5:$N$109,3,FALSE)</f>
        <v>Gestión Ambiental</v>
      </c>
      <c r="C16" s="346" t="s">
        <v>433</v>
      </c>
      <c r="D16" s="160" t="str">
        <f>+VLOOKUP(C16,'Matriz de riesgos 1a parte'!$B$5:$N$109,13,FALSE)</f>
        <v>Corrupción</v>
      </c>
      <c r="E16" s="156" t="s">
        <v>438</v>
      </c>
      <c r="F16" s="346" t="s">
        <v>327</v>
      </c>
      <c r="G16" s="156" t="s">
        <v>1209</v>
      </c>
      <c r="H16" s="348" t="s">
        <v>1210</v>
      </c>
      <c r="I16" s="156" t="s">
        <v>70</v>
      </c>
      <c r="J16" s="156" t="s">
        <v>1197</v>
      </c>
      <c r="K16" s="156" t="s">
        <v>77</v>
      </c>
      <c r="L16" s="156">
        <v>30</v>
      </c>
      <c r="M16" s="156" t="s">
        <v>133</v>
      </c>
      <c r="N16" s="156">
        <v>20</v>
      </c>
      <c r="O16" s="156" t="s">
        <v>183</v>
      </c>
      <c r="P16" s="156">
        <v>30</v>
      </c>
      <c r="Q16" s="156" t="s">
        <v>231</v>
      </c>
      <c r="R16" s="156">
        <v>20</v>
      </c>
      <c r="S16" s="156">
        <v>100</v>
      </c>
      <c r="T16" s="376"/>
      <c r="U16" s="373"/>
      <c r="V16" s="376"/>
      <c r="W16" s="373"/>
      <c r="X16" s="376"/>
      <c r="Y16" s="373"/>
      <c r="Z16" s="376" t="s">
        <v>439</v>
      </c>
      <c r="AA16" s="373" t="str">
        <f>VLOOKUP(Z16,'Matriz de riesgos 1a parte'!$Q$7:$S$109,3,FALSE)</f>
        <v xml:space="preserve">Inicio de investigación disciplinaria </v>
      </c>
      <c r="AB16" s="376"/>
      <c r="AC16" s="373"/>
      <c r="AD16" s="376"/>
      <c r="AE16" s="407"/>
    </row>
    <row r="17" spans="1:31" ht="105" x14ac:dyDescent="0.35">
      <c r="A17" s="359">
        <v>16</v>
      </c>
      <c r="B17" s="160" t="str">
        <f>+VLOOKUP(C17,'Matriz de riesgos 1a parte'!$B$5:$N$109,3,FALSE)</f>
        <v>Gestión Ambiental</v>
      </c>
      <c r="C17" s="346" t="s">
        <v>448</v>
      </c>
      <c r="D17" s="160" t="str">
        <f>+VLOOKUP(C17,'Matriz de riesgos 1a parte'!$B$5:$N$109,13,FALSE)</f>
        <v>Corrupción</v>
      </c>
      <c r="E17" s="156" t="s">
        <v>454</v>
      </c>
      <c r="F17" s="346" t="s">
        <v>326</v>
      </c>
      <c r="G17" s="156" t="s">
        <v>1212</v>
      </c>
      <c r="H17" s="348" t="s">
        <v>1213</v>
      </c>
      <c r="I17" s="156" t="s">
        <v>70</v>
      </c>
      <c r="J17" s="156" t="s">
        <v>1196</v>
      </c>
      <c r="K17" s="156" t="s">
        <v>56</v>
      </c>
      <c r="L17" s="156">
        <v>15</v>
      </c>
      <c r="M17" s="156" t="s">
        <v>133</v>
      </c>
      <c r="N17" s="156">
        <v>20</v>
      </c>
      <c r="O17" s="156" t="s">
        <v>172</v>
      </c>
      <c r="P17" s="156">
        <v>15</v>
      </c>
      <c r="Q17" s="156" t="s">
        <v>231</v>
      </c>
      <c r="R17" s="156">
        <v>20</v>
      </c>
      <c r="S17" s="156">
        <v>70</v>
      </c>
      <c r="T17" s="376" t="s">
        <v>452</v>
      </c>
      <c r="U17" s="373" t="str">
        <f>VLOOKUP(T17,'Matriz de riesgos 1a parte'!$K$7:$M$109,3,FALSE)</f>
        <v>Presentación por parte del contratista de los certificados de disposición y/o aprovechamiento de residuos con información incongruente o falsa.</v>
      </c>
      <c r="V17" s="376" t="s">
        <v>457</v>
      </c>
      <c r="W17" s="373" t="str">
        <f>VLOOKUP(V17,'Matriz de riesgos 1a parte'!$K$7:$M$109,3,FALSE)</f>
        <v xml:space="preserve">Omitir la presentación por parte del contratista de los certificados de disposición y/o aprovechamiento de residuos. </v>
      </c>
      <c r="X17" s="376"/>
      <c r="Y17" s="373"/>
      <c r="Z17" s="376"/>
      <c r="AA17" s="373"/>
      <c r="AB17" s="376"/>
      <c r="AC17" s="373"/>
      <c r="AD17" s="376"/>
      <c r="AE17" s="407"/>
    </row>
    <row r="18" spans="1:31" ht="105" x14ac:dyDescent="0.35">
      <c r="A18" s="359">
        <v>17</v>
      </c>
      <c r="B18" s="160" t="str">
        <f>+VLOOKUP(C18,'Matriz de riesgos 1a parte'!$B$5:$N$109,3,FALSE)</f>
        <v>Gestión Ambiental</v>
      </c>
      <c r="C18" s="346" t="s">
        <v>448</v>
      </c>
      <c r="D18" s="160" t="str">
        <f>+VLOOKUP(C18,'Matriz de riesgos 1a parte'!$B$5:$N$109,13,FALSE)</f>
        <v>Corrupción</v>
      </c>
      <c r="E18" s="156" t="s">
        <v>454</v>
      </c>
      <c r="F18" s="346" t="s">
        <v>326</v>
      </c>
      <c r="G18" s="156" t="s">
        <v>1214</v>
      </c>
      <c r="H18" s="348" t="s">
        <v>1215</v>
      </c>
      <c r="I18" s="156" t="s">
        <v>70</v>
      </c>
      <c r="J18" s="156" t="s">
        <v>1196</v>
      </c>
      <c r="K18" s="156" t="s">
        <v>56</v>
      </c>
      <c r="L18" s="156">
        <v>15</v>
      </c>
      <c r="M18" s="156" t="s">
        <v>133</v>
      </c>
      <c r="N18" s="156">
        <v>20</v>
      </c>
      <c r="O18" s="156" t="s">
        <v>172</v>
      </c>
      <c r="P18" s="156">
        <v>15</v>
      </c>
      <c r="Q18" s="156" t="s">
        <v>231</v>
      </c>
      <c r="R18" s="156">
        <v>20</v>
      </c>
      <c r="S18" s="156">
        <v>70</v>
      </c>
      <c r="T18" s="376" t="s">
        <v>452</v>
      </c>
      <c r="U18" s="373" t="str">
        <f>VLOOKUP(T18,'Matriz de riesgos 1a parte'!$K$7:$M$109,3,FALSE)</f>
        <v>Presentación por parte del contratista de los certificados de disposición y/o aprovechamiento de residuos con información incongruente o falsa.</v>
      </c>
      <c r="V18" s="376" t="s">
        <v>457</v>
      </c>
      <c r="W18" s="373" t="str">
        <f>VLOOKUP(V18,'Matriz de riesgos 1a parte'!$K$7:$M$109,3,FALSE)</f>
        <v xml:space="preserve">Omitir la presentación por parte del contratista de los certificados de disposición y/o aprovechamiento de residuos. </v>
      </c>
      <c r="X18" s="376"/>
      <c r="Y18" s="373"/>
      <c r="Z18" s="376"/>
      <c r="AA18" s="373"/>
      <c r="AB18" s="376"/>
      <c r="AC18" s="373"/>
      <c r="AD18" s="376"/>
      <c r="AE18" s="407"/>
    </row>
    <row r="19" spans="1:31" ht="105" x14ac:dyDescent="0.35">
      <c r="A19" s="359">
        <v>18</v>
      </c>
      <c r="B19" s="160" t="str">
        <f>+VLOOKUP(C19,'Matriz de riesgos 1a parte'!$B$5:$N$109,3,FALSE)</f>
        <v>Gestión Ambiental</v>
      </c>
      <c r="C19" s="346" t="s">
        <v>448</v>
      </c>
      <c r="D19" s="160" t="str">
        <f>+VLOOKUP(C19,'Matriz de riesgos 1a parte'!$B$5:$N$109,13,FALSE)</f>
        <v>Corrupción</v>
      </c>
      <c r="E19" s="156" t="s">
        <v>454</v>
      </c>
      <c r="F19" s="346" t="s">
        <v>326</v>
      </c>
      <c r="G19" s="156" t="s">
        <v>1217</v>
      </c>
      <c r="H19" s="348" t="s">
        <v>1218</v>
      </c>
      <c r="I19" s="156" t="s">
        <v>70</v>
      </c>
      <c r="J19" s="156" t="s">
        <v>1196</v>
      </c>
      <c r="K19" s="156" t="s">
        <v>56</v>
      </c>
      <c r="L19" s="156">
        <v>15</v>
      </c>
      <c r="M19" s="156" t="s">
        <v>133</v>
      </c>
      <c r="N19" s="156">
        <v>20</v>
      </c>
      <c r="O19" s="156" t="s">
        <v>172</v>
      </c>
      <c r="P19" s="156">
        <v>15</v>
      </c>
      <c r="Q19" s="156" t="s">
        <v>231</v>
      </c>
      <c r="R19" s="156">
        <v>20</v>
      </c>
      <c r="S19" s="156">
        <v>70</v>
      </c>
      <c r="T19" s="376" t="s">
        <v>452</v>
      </c>
      <c r="U19" s="373" t="str">
        <f>VLOOKUP(T19,'Matriz de riesgos 1a parte'!$K$7:$M$109,3,FALSE)</f>
        <v>Presentación por parte del contratista de los certificados de disposición y/o aprovechamiento de residuos con información incongruente o falsa.</v>
      </c>
      <c r="V19" s="376" t="s">
        <v>457</v>
      </c>
      <c r="W19" s="373" t="str">
        <f>VLOOKUP(V19,'Matriz de riesgos 1a parte'!$K$7:$M$109,3,FALSE)</f>
        <v xml:space="preserve">Omitir la presentación por parte del contratista de los certificados de disposición y/o aprovechamiento de residuos. </v>
      </c>
      <c r="X19" s="376"/>
      <c r="Y19" s="373"/>
      <c r="Z19" s="376"/>
      <c r="AA19" s="373"/>
      <c r="AB19" s="376"/>
      <c r="AC19" s="373"/>
      <c r="AD19" s="376"/>
      <c r="AE19" s="407"/>
    </row>
    <row r="20" spans="1:31" ht="168" x14ac:dyDescent="0.35">
      <c r="A20" s="359">
        <v>19</v>
      </c>
      <c r="B20" s="160" t="str">
        <f>+VLOOKUP(C20,'Matriz de riesgos 1a parte'!$B$5:$N$109,3,FALSE)</f>
        <v>Gestión Ambiental</v>
      </c>
      <c r="C20" s="346" t="s">
        <v>448</v>
      </c>
      <c r="D20" s="160" t="str">
        <f>+VLOOKUP(C20,'Matriz de riesgos 1a parte'!$B$5:$N$109,13,FALSE)</f>
        <v>Corrupción</v>
      </c>
      <c r="E20" s="156" t="s">
        <v>454</v>
      </c>
      <c r="F20" s="346" t="s">
        <v>326</v>
      </c>
      <c r="G20" s="156" t="s">
        <v>1220</v>
      </c>
      <c r="H20" s="348" t="s">
        <v>1221</v>
      </c>
      <c r="I20" s="156" t="s">
        <v>70</v>
      </c>
      <c r="J20" s="156" t="s">
        <v>1196</v>
      </c>
      <c r="K20" s="156" t="s">
        <v>56</v>
      </c>
      <c r="L20" s="156">
        <v>15</v>
      </c>
      <c r="M20" s="156" t="s">
        <v>133</v>
      </c>
      <c r="N20" s="156">
        <v>20</v>
      </c>
      <c r="O20" s="156" t="s">
        <v>172</v>
      </c>
      <c r="P20" s="156">
        <v>15</v>
      </c>
      <c r="Q20" s="156" t="s">
        <v>231</v>
      </c>
      <c r="R20" s="156">
        <v>20</v>
      </c>
      <c r="S20" s="156">
        <v>70</v>
      </c>
      <c r="T20" s="376" t="s">
        <v>452</v>
      </c>
      <c r="U20" s="373" t="str">
        <f>VLOOKUP(T20,'Matriz de riesgos 1a parte'!$K$7:$M$109,3,FALSE)</f>
        <v>Presentación por parte del contratista de los certificados de disposición y/o aprovechamiento de residuos con información incongruente o falsa.</v>
      </c>
      <c r="V20" s="376" t="s">
        <v>457</v>
      </c>
      <c r="W20" s="373" t="str">
        <f>VLOOKUP(V20,'Matriz de riesgos 1a parte'!$K$7:$M$109,3,FALSE)</f>
        <v xml:space="preserve">Omitir la presentación por parte del contratista de los certificados de disposición y/o aprovechamiento de residuos. </v>
      </c>
      <c r="X20" s="376" t="s">
        <v>461</v>
      </c>
      <c r="Y20" s="373" t="str">
        <f>VLOOKUP(X20,'Matriz de riesgos 1a parte'!$K$7:$M$109,3,FALSE)</f>
        <v>Presión interna o externa de índole comercial, financiera o de otra naturaleza para que los certificados sean manipulados o emitidos sin cumplir las condiciones que den cuenta de la adecuada disposición y/o aprovechamiento de los residuos.</v>
      </c>
      <c r="Z20" s="376"/>
      <c r="AA20" s="373"/>
      <c r="AB20" s="376"/>
      <c r="AC20" s="373"/>
      <c r="AD20" s="376"/>
      <c r="AE20" s="407"/>
    </row>
    <row r="21" spans="1:31" ht="168" x14ac:dyDescent="0.35">
      <c r="A21" s="359">
        <v>20</v>
      </c>
      <c r="B21" s="160" t="str">
        <f>+VLOOKUP(C21,'Matriz de riesgos 1a parte'!$B$5:$N$109,3,FALSE)</f>
        <v>Gestión Ambiental</v>
      </c>
      <c r="C21" s="346" t="s">
        <v>448</v>
      </c>
      <c r="D21" s="160" t="str">
        <f>+VLOOKUP(C21,'Matriz de riesgos 1a parte'!$B$5:$N$109,13,FALSE)</f>
        <v>Corrupción</v>
      </c>
      <c r="E21" s="156" t="s">
        <v>454</v>
      </c>
      <c r="F21" s="346" t="s">
        <v>326</v>
      </c>
      <c r="G21" s="156" t="s">
        <v>1223</v>
      </c>
      <c r="H21" s="348" t="s">
        <v>1224</v>
      </c>
      <c r="I21" s="156" t="s">
        <v>70</v>
      </c>
      <c r="J21" s="156" t="s">
        <v>1225</v>
      </c>
      <c r="K21" s="156" t="s">
        <v>56</v>
      </c>
      <c r="L21" s="156">
        <v>15</v>
      </c>
      <c r="M21" s="156" t="s">
        <v>133</v>
      </c>
      <c r="N21" s="156">
        <v>20</v>
      </c>
      <c r="O21" s="156" t="s">
        <v>172</v>
      </c>
      <c r="P21" s="156">
        <v>15</v>
      </c>
      <c r="Q21" s="156" t="s">
        <v>231</v>
      </c>
      <c r="R21" s="156">
        <v>20</v>
      </c>
      <c r="S21" s="156">
        <v>70</v>
      </c>
      <c r="T21" s="376" t="s">
        <v>452</v>
      </c>
      <c r="U21" s="373" t="str">
        <f>VLOOKUP(T21,'Matriz de riesgos 1a parte'!$K$7:$M$109,3,FALSE)</f>
        <v>Presentación por parte del contratista de los certificados de disposición y/o aprovechamiento de residuos con información incongruente o falsa.</v>
      </c>
      <c r="V21" s="376" t="s">
        <v>457</v>
      </c>
      <c r="W21" s="373" t="str">
        <f>VLOOKUP(V21,'Matriz de riesgos 1a parte'!$K$7:$M$109,3,FALSE)</f>
        <v xml:space="preserve">Omitir la presentación por parte del contratista de los certificados de disposición y/o aprovechamiento de residuos. </v>
      </c>
      <c r="X21" s="376" t="s">
        <v>461</v>
      </c>
      <c r="Y21" s="373" t="str">
        <f>VLOOKUP(X21,'Matriz de riesgos 1a parte'!$K$7:$M$109,3,FALSE)</f>
        <v>Presión interna o externa de índole comercial, financiera o de otra naturaleza para que los certificados sean manipulados o emitidos sin cumplir las condiciones que den cuenta de la adecuada disposición y/o aprovechamiento de los residuos.</v>
      </c>
      <c r="Z21" s="376"/>
      <c r="AA21" s="373"/>
      <c r="AB21" s="376"/>
      <c r="AC21" s="373"/>
      <c r="AD21" s="376"/>
      <c r="AE21" s="407"/>
    </row>
    <row r="22" spans="1:31" ht="105" x14ac:dyDescent="0.35">
      <c r="A22" s="359">
        <v>21</v>
      </c>
      <c r="B22" s="160" t="str">
        <f>+VLOOKUP(C22,'Matriz de riesgos 1a parte'!$B$5:$N$109,3,FALSE)</f>
        <v>Gestión Ambiental</v>
      </c>
      <c r="C22" s="346" t="s">
        <v>448</v>
      </c>
      <c r="D22" s="160" t="str">
        <f>+VLOOKUP(C22,'Matriz de riesgos 1a parte'!$B$5:$N$109,13,FALSE)</f>
        <v>Corrupción</v>
      </c>
      <c r="E22" s="156" t="s">
        <v>454</v>
      </c>
      <c r="F22" s="346" t="s">
        <v>326</v>
      </c>
      <c r="G22" s="156" t="s">
        <v>1227</v>
      </c>
      <c r="H22" s="348" t="s">
        <v>1228</v>
      </c>
      <c r="I22" s="156" t="s">
        <v>70</v>
      </c>
      <c r="J22" s="156" t="s">
        <v>1225</v>
      </c>
      <c r="K22" s="156" t="s">
        <v>56</v>
      </c>
      <c r="L22" s="156"/>
      <c r="M22" s="156" t="s">
        <v>133</v>
      </c>
      <c r="N22" s="156"/>
      <c r="O22" s="156" t="s">
        <v>172</v>
      </c>
      <c r="P22" s="156"/>
      <c r="Q22" s="156" t="s">
        <v>231</v>
      </c>
      <c r="R22" s="156"/>
      <c r="S22" s="156">
        <v>100</v>
      </c>
      <c r="T22" s="376" t="s">
        <v>452</v>
      </c>
      <c r="U22" s="373" t="str">
        <f>VLOOKUP(T22,'Matriz de riesgos 1a parte'!$K$7:$M$109,3,FALSE)</f>
        <v>Presentación por parte del contratista de los certificados de disposición y/o aprovechamiento de residuos con información incongruente o falsa.</v>
      </c>
      <c r="V22" s="376" t="s">
        <v>457</v>
      </c>
      <c r="W22" s="373" t="str">
        <f>VLOOKUP(V22,'Matriz de riesgos 1a parte'!$K$7:$M$109,3,FALSE)</f>
        <v xml:space="preserve">Omitir la presentación por parte del contratista de los certificados de disposición y/o aprovechamiento de residuos. </v>
      </c>
      <c r="X22" s="376"/>
      <c r="Y22" s="373"/>
      <c r="Z22" s="376"/>
      <c r="AA22" s="373"/>
      <c r="AB22" s="376"/>
      <c r="AC22" s="373"/>
      <c r="AD22" s="376"/>
      <c r="AE22" s="407"/>
    </row>
    <row r="23" spans="1:31" ht="43.5" x14ac:dyDescent="0.35">
      <c r="A23" s="359">
        <v>6</v>
      </c>
      <c r="B23" s="160" t="str">
        <f>+VLOOKUP(C23,'Matriz de riesgos 1a parte'!$B$5:$N$109,3,FALSE)</f>
        <v>Gestión de TIC</v>
      </c>
      <c r="C23" s="346" t="s">
        <v>476</v>
      </c>
      <c r="D23" s="160" t="str">
        <f>+VLOOKUP(C23,'Matriz de riesgos 1a parte'!$B$5:$N$109,13,FALSE)</f>
        <v>Corrupción</v>
      </c>
      <c r="E23" s="156" t="s">
        <v>482</v>
      </c>
      <c r="F23" s="346" t="s">
        <v>326</v>
      </c>
      <c r="G23" s="156" t="s">
        <v>1234</v>
      </c>
      <c r="H23" s="348" t="s">
        <v>1235</v>
      </c>
      <c r="I23" s="156" t="s">
        <v>208</v>
      </c>
      <c r="J23" s="156" t="s">
        <v>1230</v>
      </c>
      <c r="K23" s="156" t="s">
        <v>77</v>
      </c>
      <c r="L23" s="156">
        <v>30</v>
      </c>
      <c r="M23" s="156" t="s">
        <v>133</v>
      </c>
      <c r="N23" s="156">
        <v>20</v>
      </c>
      <c r="O23" s="156" t="s">
        <v>183</v>
      </c>
      <c r="P23" s="156">
        <v>30</v>
      </c>
      <c r="Q23" s="156" t="s">
        <v>231</v>
      </c>
      <c r="R23" s="156">
        <v>20</v>
      </c>
      <c r="S23" s="156">
        <v>100</v>
      </c>
      <c r="T23" s="376" t="s">
        <v>480</v>
      </c>
      <c r="U23" s="373" t="str">
        <f>VLOOKUP(T23,'Matriz de riesgos 1a parte'!$K$7:$M$109,3,FALSE)</f>
        <v>Acceso directo a las bases de datos por parte de personal interno.</v>
      </c>
      <c r="V23" s="376"/>
      <c r="W23" s="373"/>
      <c r="X23" s="376"/>
      <c r="Y23" s="373"/>
      <c r="Z23" s="376"/>
      <c r="AA23" s="373"/>
      <c r="AB23" s="376"/>
      <c r="AC23" s="373"/>
      <c r="AD23" s="376"/>
      <c r="AE23" s="407"/>
    </row>
    <row r="24" spans="1:31" ht="72.5" x14ac:dyDescent="0.35">
      <c r="A24" s="359">
        <v>3</v>
      </c>
      <c r="B24" s="160" t="str">
        <f>+VLOOKUP(C24,'Matriz de riesgos 1a parte'!$B$5:$N$109,3,FALSE)</f>
        <v>Gestión de TIC</v>
      </c>
      <c r="C24" s="346" t="s">
        <v>476</v>
      </c>
      <c r="D24" s="160" t="str">
        <f>+VLOOKUP(C24,'Matriz de riesgos 1a parte'!$B$5:$N$109,13,FALSE)</f>
        <v>Corrupción</v>
      </c>
      <c r="E24" s="156" t="s">
        <v>482</v>
      </c>
      <c r="F24" s="346" t="s">
        <v>327</v>
      </c>
      <c r="G24" s="156" t="s">
        <v>1231</v>
      </c>
      <c r="H24" s="348" t="s">
        <v>1232</v>
      </c>
      <c r="I24" s="156" t="s">
        <v>208</v>
      </c>
      <c r="J24" s="156" t="s">
        <v>1230</v>
      </c>
      <c r="K24" s="156" t="s">
        <v>77</v>
      </c>
      <c r="L24" s="156">
        <v>30</v>
      </c>
      <c r="M24" s="156" t="s">
        <v>133</v>
      </c>
      <c r="N24" s="156">
        <v>20</v>
      </c>
      <c r="O24" s="156" t="s">
        <v>183</v>
      </c>
      <c r="P24" s="156">
        <v>30</v>
      </c>
      <c r="Q24" s="156" t="s">
        <v>231</v>
      </c>
      <c r="R24" s="156">
        <v>20</v>
      </c>
      <c r="S24" s="156">
        <v>100</v>
      </c>
      <c r="T24" s="376"/>
      <c r="U24" s="373"/>
      <c r="V24" s="376"/>
      <c r="W24" s="373"/>
      <c r="X24" s="376"/>
      <c r="Y24" s="373"/>
      <c r="Z24" s="376" t="s">
        <v>483</v>
      </c>
      <c r="AA24" s="373" t="str">
        <f>VLOOKUP(Z24,'Matriz de riesgos 1a parte'!$Q$7:$S$109,3,FALSE)</f>
        <v>Pérdida de la integridad de la base de datos.</v>
      </c>
      <c r="AB24" s="376"/>
      <c r="AC24" s="373"/>
      <c r="AD24" s="376"/>
      <c r="AE24" s="407"/>
    </row>
    <row r="25" spans="1:31" ht="246.5" x14ac:dyDescent="0.35">
      <c r="A25" s="359">
        <v>5</v>
      </c>
      <c r="B25" s="160" t="str">
        <f>+VLOOKUP(C25,'Matriz de riesgos 1a parte'!$B$5:$N$109,3,FALSE)</f>
        <v>Gestión de Servicios Administrativos</v>
      </c>
      <c r="C25" s="346" t="s">
        <v>491</v>
      </c>
      <c r="D25" s="160" t="str">
        <f>+VLOOKUP(C25,'Matriz de riesgos 1a parte'!$B$5:$N$109,13,FALSE)</f>
        <v>Corrupción</v>
      </c>
      <c r="E25" s="156" t="s">
        <v>496</v>
      </c>
      <c r="F25" s="346" t="s">
        <v>326</v>
      </c>
      <c r="G25" s="156" t="s">
        <v>1237</v>
      </c>
      <c r="H25" s="348" t="s">
        <v>1238</v>
      </c>
      <c r="I25" s="156" t="s">
        <v>190</v>
      </c>
      <c r="J25" s="156" t="s">
        <v>1239</v>
      </c>
      <c r="K25" s="156" t="s">
        <v>77</v>
      </c>
      <c r="L25" s="156">
        <v>30</v>
      </c>
      <c r="M25" s="156" t="s">
        <v>133</v>
      </c>
      <c r="N25" s="156">
        <v>20</v>
      </c>
      <c r="O25" s="156" t="s">
        <v>183</v>
      </c>
      <c r="P25" s="156">
        <v>30</v>
      </c>
      <c r="Q25" s="156" t="s">
        <v>231</v>
      </c>
      <c r="R25" s="156">
        <v>20</v>
      </c>
      <c r="S25" s="156">
        <v>100</v>
      </c>
      <c r="T25" s="376" t="s">
        <v>494</v>
      </c>
      <c r="U25" s="373" t="str">
        <f>VLOOKUP(T25,'Matriz de riesgos 1a parte'!$K$7:$M$109,3,FALSE)</f>
        <v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v>
      </c>
      <c r="V25" s="376" t="s">
        <v>500</v>
      </c>
      <c r="W25" s="373" t="str">
        <f>VLOOKUP(V25,'Matriz de riesgos 1a parte'!$K$7:$M$109,3,FALSE)</f>
        <v>Suministro de información y/o documentación erronea o falsa por parte de la ARS respecto de los hechos relacionados con el siniestro</v>
      </c>
      <c r="X25" s="376"/>
      <c r="Y25" s="373"/>
      <c r="Z25" s="376"/>
      <c r="AA25" s="373"/>
      <c r="AB25" s="376"/>
      <c r="AC25" s="373"/>
      <c r="AD25" s="376"/>
      <c r="AE25" s="407"/>
    </row>
    <row r="26" spans="1:31" ht="188.5" x14ac:dyDescent="0.35">
      <c r="A26" s="359">
        <v>6</v>
      </c>
      <c r="B26" s="160" t="str">
        <f>+VLOOKUP(C26,'Matriz de riesgos 1a parte'!$B$5:$N$109,3,FALSE)</f>
        <v>Gestión de Servicios Administrativos</v>
      </c>
      <c r="C26" s="346" t="s">
        <v>491</v>
      </c>
      <c r="D26" s="160" t="str">
        <f>+VLOOKUP(C26,'Matriz de riesgos 1a parte'!$B$5:$N$109,13,FALSE)</f>
        <v>Corrupción</v>
      </c>
      <c r="E26" s="156" t="s">
        <v>496</v>
      </c>
      <c r="F26" s="346" t="s">
        <v>326</v>
      </c>
      <c r="G26" s="156" t="s">
        <v>1241</v>
      </c>
      <c r="H26" s="348" t="s">
        <v>1242</v>
      </c>
      <c r="I26" s="156" t="s">
        <v>190</v>
      </c>
      <c r="J26" s="156" t="s">
        <v>1239</v>
      </c>
      <c r="K26" s="156" t="s">
        <v>77</v>
      </c>
      <c r="L26" s="156">
        <v>30</v>
      </c>
      <c r="M26" s="156" t="s">
        <v>133</v>
      </c>
      <c r="N26" s="156">
        <v>20</v>
      </c>
      <c r="O26" s="156" t="s">
        <v>183</v>
      </c>
      <c r="P26" s="156">
        <v>30</v>
      </c>
      <c r="Q26" s="156" t="s">
        <v>231</v>
      </c>
      <c r="R26" s="156">
        <v>20</v>
      </c>
      <c r="S26" s="156">
        <v>100</v>
      </c>
      <c r="T26" s="376" t="s">
        <v>500</v>
      </c>
      <c r="U26" s="373" t="str">
        <f>VLOOKUP(T26,'Matriz de riesgos 1a parte'!$K$7:$M$109,3,FALSE)</f>
        <v>Suministro de información y/o documentación erronea o falsa por parte de la ARS respecto de los hechos relacionados con el siniestro</v>
      </c>
      <c r="V26" s="376"/>
      <c r="W26" s="373"/>
      <c r="X26" s="376"/>
      <c r="Y26" s="373"/>
      <c r="Z26" s="376"/>
      <c r="AA26" s="373"/>
      <c r="AB26" s="376"/>
      <c r="AC26" s="373"/>
      <c r="AD26" s="376"/>
      <c r="AE26" s="407"/>
    </row>
    <row r="27" spans="1:31" ht="126" x14ac:dyDescent="0.35">
      <c r="A27" s="359">
        <v>7</v>
      </c>
      <c r="B27" s="160" t="str">
        <f>+VLOOKUP(C27,'Matriz de riesgos 1a parte'!$B$5:$N$109,3,FALSE)</f>
        <v>Gestión de Servicios Administrativos</v>
      </c>
      <c r="C27" s="346" t="s">
        <v>491</v>
      </c>
      <c r="D27" s="160" t="str">
        <f>+VLOOKUP(C27,'Matriz de riesgos 1a parte'!$B$5:$N$109,13,FALSE)</f>
        <v>Corrupción</v>
      </c>
      <c r="E27" s="156" t="s">
        <v>496</v>
      </c>
      <c r="F27" s="346" t="s">
        <v>326</v>
      </c>
      <c r="G27" s="156" t="s">
        <v>1244</v>
      </c>
      <c r="H27" s="348" t="s">
        <v>1245</v>
      </c>
      <c r="I27" s="156" t="s">
        <v>190</v>
      </c>
      <c r="J27" s="156" t="s">
        <v>1239</v>
      </c>
      <c r="K27" s="156" t="s">
        <v>77</v>
      </c>
      <c r="L27" s="156">
        <v>30</v>
      </c>
      <c r="M27" s="156" t="s">
        <v>133</v>
      </c>
      <c r="N27" s="156">
        <v>20</v>
      </c>
      <c r="O27" s="156" t="s">
        <v>183</v>
      </c>
      <c r="P27" s="156">
        <v>30</v>
      </c>
      <c r="Q27" s="156" t="s">
        <v>231</v>
      </c>
      <c r="R27" s="156">
        <v>20</v>
      </c>
      <c r="S27" s="156">
        <v>100</v>
      </c>
      <c r="T27" s="376" t="s">
        <v>506</v>
      </c>
      <c r="U27" s="373" t="str">
        <f>VLOOKUP(T27,'Matriz de riesgos 1a parte'!$K$7:$M$109,3,FALSE)</f>
        <v>Omisión  intencional de los soportes que confirman la veracidad de los hechos relacionados con el siniestro, por parte de los funcionarios de la Dirección de Seguros</v>
      </c>
      <c r="V27" s="376"/>
      <c r="W27" s="373"/>
      <c r="X27" s="376"/>
      <c r="Y27" s="373"/>
      <c r="Z27" s="376"/>
      <c r="AA27" s="373"/>
      <c r="AB27" s="376"/>
      <c r="AC27" s="373"/>
      <c r="AD27" s="376"/>
      <c r="AE27" s="407"/>
    </row>
    <row r="28" spans="1:31" ht="94.5" x14ac:dyDescent="0.35">
      <c r="A28" s="359">
        <v>8</v>
      </c>
      <c r="B28" s="160" t="str">
        <f>+VLOOKUP(C28,'Matriz de riesgos 1a parte'!$B$5:$N$109,3,FALSE)</f>
        <v>Gestión de Servicios Administrativos</v>
      </c>
      <c r="C28" s="346" t="s">
        <v>491</v>
      </c>
      <c r="D28" s="160" t="str">
        <f>+VLOOKUP(C28,'Matriz de riesgos 1a parte'!$B$5:$N$109,13,FALSE)</f>
        <v>Corrupción</v>
      </c>
      <c r="E28" s="156" t="s">
        <v>496</v>
      </c>
      <c r="F28" s="346" t="s">
        <v>327</v>
      </c>
      <c r="G28" s="156" t="s">
        <v>1246</v>
      </c>
      <c r="H28" s="348" t="s">
        <v>1247</v>
      </c>
      <c r="I28" s="156" t="s">
        <v>190</v>
      </c>
      <c r="J28" s="156" t="s">
        <v>1239</v>
      </c>
      <c r="K28" s="156" t="s">
        <v>77</v>
      </c>
      <c r="L28" s="156">
        <v>30</v>
      </c>
      <c r="M28" s="156" t="s">
        <v>133</v>
      </c>
      <c r="N28" s="156">
        <v>20</v>
      </c>
      <c r="O28" s="156" t="s">
        <v>183</v>
      </c>
      <c r="P28" s="156">
        <v>30</v>
      </c>
      <c r="Q28" s="156" t="s">
        <v>231</v>
      </c>
      <c r="R28" s="156">
        <v>20</v>
      </c>
      <c r="S28" s="156">
        <v>100</v>
      </c>
      <c r="T28" s="376"/>
      <c r="U28" s="373"/>
      <c r="V28" s="376"/>
      <c r="W28" s="373"/>
      <c r="X28" s="376"/>
      <c r="Y28" s="373"/>
      <c r="Z28" s="376" t="s">
        <v>497</v>
      </c>
      <c r="AA28" s="373" t="str">
        <f>VLOOKUP(Z28,'Matriz de riesgos 1a parte'!$Q$7:$S$109,3,FALSE)</f>
        <v xml:space="preserve"> Impacto operativo generado por reprocesos para analizar nuevamente la información relacionada con el siniestro
</v>
      </c>
      <c r="AB28" s="376"/>
      <c r="AC28" s="373"/>
      <c r="AD28" s="376"/>
      <c r="AE28" s="407"/>
    </row>
    <row r="29" spans="1:31" ht="72.5" x14ac:dyDescent="0.35">
      <c r="A29" s="359">
        <v>9</v>
      </c>
      <c r="B29" s="160" t="str">
        <f>+VLOOKUP(C29,'Matriz de riesgos 1a parte'!$B$5:$N$109,3,FALSE)</f>
        <v>Gestión de Servicios Administrativos</v>
      </c>
      <c r="C29" s="346" t="s">
        <v>491</v>
      </c>
      <c r="D29" s="160" t="str">
        <f>+VLOOKUP(C29,'Matriz de riesgos 1a parte'!$B$5:$N$109,13,FALSE)</f>
        <v>Corrupción</v>
      </c>
      <c r="E29" s="156" t="s">
        <v>496</v>
      </c>
      <c r="F29" s="346" t="s">
        <v>327</v>
      </c>
      <c r="G29" s="156" t="s">
        <v>1248</v>
      </c>
      <c r="H29" s="348" t="s">
        <v>1249</v>
      </c>
      <c r="I29" s="156" t="s">
        <v>190</v>
      </c>
      <c r="J29" s="156" t="s">
        <v>1239</v>
      </c>
      <c r="K29" s="156" t="s">
        <v>35</v>
      </c>
      <c r="L29" s="156">
        <v>0</v>
      </c>
      <c r="M29" s="156" t="s">
        <v>110</v>
      </c>
      <c r="N29" s="156">
        <v>5</v>
      </c>
      <c r="O29" s="156" t="s">
        <v>159</v>
      </c>
      <c r="P29" s="156">
        <v>5</v>
      </c>
      <c r="Q29" s="156" t="s">
        <v>211</v>
      </c>
      <c r="R29" s="156">
        <v>0</v>
      </c>
      <c r="S29" s="156">
        <v>10</v>
      </c>
      <c r="T29" s="376"/>
      <c r="U29" s="373"/>
      <c r="V29" s="376"/>
      <c r="W29" s="373"/>
      <c r="X29" s="376"/>
      <c r="Y29" s="373"/>
      <c r="Z29" s="376" t="s">
        <v>502</v>
      </c>
      <c r="AA29" s="373" t="str">
        <f>VLOOKUP(Z29,'Matriz de riesgos 1a parte'!$Q$7:$S$109,3,FALSE)</f>
        <v>Impacto económico derivado de la siniestralidad incurrida en el periodo examinado</v>
      </c>
      <c r="AB29" s="376"/>
      <c r="AC29" s="373"/>
      <c r="AD29" s="376"/>
      <c r="AE29" s="407"/>
    </row>
    <row r="30" spans="1:31" ht="159.5" x14ac:dyDescent="0.35">
      <c r="A30" s="359">
        <v>10</v>
      </c>
      <c r="B30" s="160" t="str">
        <f>+VLOOKUP(C30,'Matriz de riesgos 1a parte'!$B$5:$N$109,3,FALSE)</f>
        <v>Gestión de Servicios Administrativos</v>
      </c>
      <c r="C30" s="346" t="s">
        <v>491</v>
      </c>
      <c r="D30" s="160" t="str">
        <f>+VLOOKUP(C30,'Matriz de riesgos 1a parte'!$B$5:$N$109,13,FALSE)</f>
        <v>Corrupción</v>
      </c>
      <c r="E30" s="156" t="s">
        <v>496</v>
      </c>
      <c r="F30" s="346" t="s">
        <v>327</v>
      </c>
      <c r="G30" s="156" t="s">
        <v>1250</v>
      </c>
      <c r="H30" s="348" t="s">
        <v>1251</v>
      </c>
      <c r="I30" s="156" t="s">
        <v>190</v>
      </c>
      <c r="J30" s="156" t="s">
        <v>1239</v>
      </c>
      <c r="K30" s="156" t="s">
        <v>77</v>
      </c>
      <c r="L30" s="156">
        <v>30</v>
      </c>
      <c r="M30" s="156" t="s">
        <v>133</v>
      </c>
      <c r="N30" s="156">
        <v>20</v>
      </c>
      <c r="O30" s="156" t="s">
        <v>183</v>
      </c>
      <c r="P30" s="156">
        <v>30</v>
      </c>
      <c r="Q30" s="156" t="s">
        <v>231</v>
      </c>
      <c r="R30" s="156">
        <v>20</v>
      </c>
      <c r="S30" s="156">
        <v>100</v>
      </c>
      <c r="T30" s="376"/>
      <c r="U30" s="373"/>
      <c r="V30" s="376"/>
      <c r="W30" s="373"/>
      <c r="X30" s="376"/>
      <c r="Y30" s="373"/>
      <c r="Z30" s="376" t="s">
        <v>508</v>
      </c>
      <c r="AA30" s="373" t="str">
        <f>VLOOKUP(Z30,'Matriz de riesgos 1a parte'!$Q$7:$S$109,3,FALSE)</f>
        <v>Deterioro de la imagen de la Entidad con las áreas internas</v>
      </c>
      <c r="AB30" s="376"/>
      <c r="AC30" s="373"/>
      <c r="AD30" s="376"/>
      <c r="AE30" s="407"/>
    </row>
    <row r="31" spans="1:31" ht="246.5" x14ac:dyDescent="0.35">
      <c r="A31" s="359">
        <v>5</v>
      </c>
      <c r="B31" s="160" t="str">
        <f>+VLOOKUP(C31,'Matriz de riesgos 1a parte'!$B$5:$N$109,3,FALSE)</f>
        <v>Gestión de Servicios Administrativos</v>
      </c>
      <c r="C31" s="346" t="s">
        <v>510</v>
      </c>
      <c r="D31" s="160" t="str">
        <f>+VLOOKUP(C31,'Matriz de riesgos 1a parte'!$B$5:$N$109,13,FALSE)</f>
        <v>Corrupción</v>
      </c>
      <c r="E31" s="156" t="s">
        <v>515</v>
      </c>
      <c r="F31" s="346" t="s">
        <v>326</v>
      </c>
      <c r="G31" s="156" t="s">
        <v>1237</v>
      </c>
      <c r="H31" s="348" t="s">
        <v>1238</v>
      </c>
      <c r="I31" s="156" t="s">
        <v>190</v>
      </c>
      <c r="J31" s="156" t="s">
        <v>1239</v>
      </c>
      <c r="K31" s="156" t="s">
        <v>77</v>
      </c>
      <c r="L31" s="156">
        <v>30</v>
      </c>
      <c r="M31" s="156" t="s">
        <v>133</v>
      </c>
      <c r="N31" s="156">
        <v>20</v>
      </c>
      <c r="O31" s="156" t="s">
        <v>183</v>
      </c>
      <c r="P31" s="156">
        <v>30</v>
      </c>
      <c r="Q31" s="156" t="s">
        <v>231</v>
      </c>
      <c r="R31" s="156">
        <v>20</v>
      </c>
      <c r="S31" s="156">
        <v>100</v>
      </c>
      <c r="T31" s="376" t="s">
        <v>513</v>
      </c>
      <c r="U31" s="373" t="str">
        <f>VLOOKUP(T31,'Matriz de riesgos 1a parte'!$K$7:$M$109,3,FALSE)</f>
        <v>Entrega de información no veraz por parte de la ARS y/o del proveedor respecto a condiciones comerciales o del bien a indemnizar</v>
      </c>
      <c r="V31" s="376"/>
      <c r="W31" s="373"/>
      <c r="X31" s="376"/>
      <c r="Y31" s="373"/>
      <c r="Z31" s="376"/>
      <c r="AA31" s="373"/>
      <c r="AB31" s="376"/>
      <c r="AC31" s="373"/>
      <c r="AD31" s="376"/>
      <c r="AE31" s="407"/>
    </row>
    <row r="32" spans="1:31" ht="246.5" x14ac:dyDescent="0.35">
      <c r="A32" s="359">
        <v>11</v>
      </c>
      <c r="B32" s="160" t="str">
        <f>+VLOOKUP(C32,'Matriz de riesgos 1a parte'!$B$5:$N$109,3,FALSE)</f>
        <v>Gestión de Servicios Administrativos</v>
      </c>
      <c r="C32" s="346" t="s">
        <v>510</v>
      </c>
      <c r="D32" s="160" t="str">
        <f>+VLOOKUP(C32,'Matriz de riesgos 1a parte'!$B$5:$N$109,13,FALSE)</f>
        <v>Corrupción</v>
      </c>
      <c r="E32" s="156" t="s">
        <v>515</v>
      </c>
      <c r="F32" s="346" t="s">
        <v>326</v>
      </c>
      <c r="G32" s="156" t="s">
        <v>1252</v>
      </c>
      <c r="H32" s="348" t="s">
        <v>1253</v>
      </c>
      <c r="I32" s="156" t="s">
        <v>190</v>
      </c>
      <c r="J32" s="156" t="s">
        <v>1161</v>
      </c>
      <c r="K32" s="156" t="s">
        <v>77</v>
      </c>
      <c r="L32" s="156">
        <v>30</v>
      </c>
      <c r="M32" s="156" t="s">
        <v>133</v>
      </c>
      <c r="N32" s="156">
        <v>20</v>
      </c>
      <c r="O32" s="156" t="s">
        <v>183</v>
      </c>
      <c r="P32" s="156">
        <v>30</v>
      </c>
      <c r="Q32" s="156" t="s">
        <v>231</v>
      </c>
      <c r="R32" s="156">
        <v>20</v>
      </c>
      <c r="S32" s="156">
        <v>100</v>
      </c>
      <c r="T32" s="376" t="s">
        <v>520</v>
      </c>
      <c r="U32" s="373" t="str">
        <f>VLOOKUP(T32,'Matriz de riesgos 1a parte'!$K$7:$M$109,3,FALSE)</f>
        <v>Favorecer intencionalmente la selección de un proveedor del bien objeto de indemnización, por parte de los funcionarios del Corredor de Seguros y/o la Dirección de Seguros.</v>
      </c>
      <c r="V32" s="376"/>
      <c r="W32" s="373"/>
      <c r="X32" s="376"/>
      <c r="Y32" s="373"/>
      <c r="Z32" s="376"/>
      <c r="AA32" s="373"/>
      <c r="AB32" s="376"/>
      <c r="AC32" s="373"/>
      <c r="AD32" s="376"/>
      <c r="AE32" s="407"/>
    </row>
    <row r="33" spans="1:31" ht="87" x14ac:dyDescent="0.35">
      <c r="A33" s="359">
        <v>12</v>
      </c>
      <c r="B33" s="160" t="str">
        <f>+VLOOKUP(C33,'Matriz de riesgos 1a parte'!$B$5:$N$109,3,FALSE)</f>
        <v>Gestión de Servicios Administrativos</v>
      </c>
      <c r="C33" s="346" t="s">
        <v>510</v>
      </c>
      <c r="D33" s="160" t="str">
        <f>+VLOOKUP(C33,'Matriz de riesgos 1a parte'!$B$5:$N$109,13,FALSE)</f>
        <v>Corrupción</v>
      </c>
      <c r="E33" s="156" t="s">
        <v>515</v>
      </c>
      <c r="F33" s="346" t="s">
        <v>327</v>
      </c>
      <c r="G33" s="156" t="s">
        <v>1254</v>
      </c>
      <c r="H33" s="348" t="s">
        <v>1255</v>
      </c>
      <c r="I33" s="156" t="s">
        <v>190</v>
      </c>
      <c r="J33" s="156" t="s">
        <v>1239</v>
      </c>
      <c r="K33" s="156" t="s">
        <v>35</v>
      </c>
      <c r="L33" s="156">
        <v>0</v>
      </c>
      <c r="M33" s="156" t="s">
        <v>122</v>
      </c>
      <c r="N33" s="156">
        <v>10</v>
      </c>
      <c r="O33" s="156" t="s">
        <v>172</v>
      </c>
      <c r="P33" s="156">
        <v>15</v>
      </c>
      <c r="Q33" s="156" t="s">
        <v>221</v>
      </c>
      <c r="R33" s="156">
        <v>10</v>
      </c>
      <c r="S33" s="156">
        <v>35</v>
      </c>
      <c r="T33" s="376"/>
      <c r="U33" s="373"/>
      <c r="V33" s="376"/>
      <c r="W33" s="373"/>
      <c r="X33" s="376"/>
      <c r="Y33" s="373"/>
      <c r="Z33" s="376" t="s">
        <v>516</v>
      </c>
      <c r="AA33" s="373" t="str">
        <f>VLOOKUP(Z33,'Matriz de riesgos 1a parte'!$Q$7:$S$109,3,FALSE)</f>
        <v xml:space="preserve"> Impacto operativo generado por reprocesos para analizar nuevamente la información relacionada con el siniestro</v>
      </c>
      <c r="AB33" s="376"/>
      <c r="AC33" s="373"/>
      <c r="AD33" s="376"/>
      <c r="AE33" s="407"/>
    </row>
    <row r="34" spans="1:31" ht="72.5" x14ac:dyDescent="0.35">
      <c r="A34" s="359">
        <v>9</v>
      </c>
      <c r="B34" s="160" t="str">
        <f>+VLOOKUP(C34,'Matriz de riesgos 1a parte'!$B$5:$N$109,3,FALSE)</f>
        <v>Gestión de Servicios Administrativos</v>
      </c>
      <c r="C34" s="346" t="s">
        <v>510</v>
      </c>
      <c r="D34" s="160" t="str">
        <f>+VLOOKUP(C34,'Matriz de riesgos 1a parte'!$B$5:$N$109,13,FALSE)</f>
        <v>Corrupción</v>
      </c>
      <c r="E34" s="156" t="s">
        <v>515</v>
      </c>
      <c r="F34" s="346" t="s">
        <v>327</v>
      </c>
      <c r="G34" s="156" t="s">
        <v>1248</v>
      </c>
      <c r="H34" s="348" t="s">
        <v>1249</v>
      </c>
      <c r="I34" s="156" t="s">
        <v>190</v>
      </c>
      <c r="J34" s="156" t="s">
        <v>1239</v>
      </c>
      <c r="K34" s="156" t="s">
        <v>35</v>
      </c>
      <c r="L34" s="156">
        <v>0</v>
      </c>
      <c r="M34" s="156" t="s">
        <v>110</v>
      </c>
      <c r="N34" s="156">
        <v>5</v>
      </c>
      <c r="O34" s="156" t="s">
        <v>159</v>
      </c>
      <c r="P34" s="156">
        <v>5</v>
      </c>
      <c r="Q34" s="156" t="s">
        <v>211</v>
      </c>
      <c r="R34" s="156">
        <v>0</v>
      </c>
      <c r="S34" s="156">
        <v>10</v>
      </c>
      <c r="T34" s="376"/>
      <c r="U34" s="373"/>
      <c r="V34" s="376"/>
      <c r="W34" s="373"/>
      <c r="X34" s="376"/>
      <c r="Y34" s="373"/>
      <c r="Z34" s="376" t="s">
        <v>522</v>
      </c>
      <c r="AA34" s="373" t="str">
        <f>VLOOKUP(Z34,'Matriz de riesgos 1a parte'!$Q$7:$S$109,3,FALSE)</f>
        <v xml:space="preserve"> Impacto económico derivados de la siniestralidad incurrida en el periodo examinado</v>
      </c>
      <c r="AB34" s="376"/>
      <c r="AC34" s="373"/>
      <c r="AD34" s="376"/>
      <c r="AE34" s="407"/>
    </row>
    <row r="35" spans="1:31" ht="159.5" x14ac:dyDescent="0.35">
      <c r="A35" s="359">
        <v>10</v>
      </c>
      <c r="B35" s="160" t="str">
        <f>+VLOOKUP(C35,'Matriz de riesgos 1a parte'!$B$5:$N$109,3,FALSE)</f>
        <v>Gestión de Servicios Administrativos</v>
      </c>
      <c r="C35" s="346" t="s">
        <v>510</v>
      </c>
      <c r="D35" s="160" t="str">
        <f>+VLOOKUP(C35,'Matriz de riesgos 1a parte'!$B$5:$N$109,13,FALSE)</f>
        <v>Corrupción</v>
      </c>
      <c r="E35" s="156" t="s">
        <v>515</v>
      </c>
      <c r="F35" s="346" t="s">
        <v>327</v>
      </c>
      <c r="G35" s="156" t="s">
        <v>1250</v>
      </c>
      <c r="H35" s="348" t="s">
        <v>1256</v>
      </c>
      <c r="I35" s="156" t="s">
        <v>190</v>
      </c>
      <c r="J35" s="156" t="s">
        <v>1239</v>
      </c>
      <c r="K35" s="156" t="s">
        <v>77</v>
      </c>
      <c r="L35" s="156">
        <v>30</v>
      </c>
      <c r="M35" s="156" t="s">
        <v>133</v>
      </c>
      <c r="N35" s="156">
        <v>20</v>
      </c>
      <c r="O35" s="156" t="s">
        <v>183</v>
      </c>
      <c r="P35" s="156">
        <v>30</v>
      </c>
      <c r="Q35" s="156" t="s">
        <v>231</v>
      </c>
      <c r="R35" s="156">
        <v>20</v>
      </c>
      <c r="S35" s="156">
        <v>100</v>
      </c>
      <c r="T35" s="376"/>
      <c r="U35" s="373"/>
      <c r="V35" s="376"/>
      <c r="W35" s="373"/>
      <c r="X35" s="376"/>
      <c r="Y35" s="373"/>
      <c r="Z35" s="376" t="s">
        <v>524</v>
      </c>
      <c r="AA35" s="373" t="str">
        <f>VLOOKUP(Z35,'Matriz de riesgos 1a parte'!$Q$7:$S$109,3,FALSE)</f>
        <v>Deterioro de la imagen de la Entidad con grupos de interés</v>
      </c>
      <c r="AB35" s="376"/>
      <c r="AC35" s="373"/>
      <c r="AD35" s="376"/>
      <c r="AE35" s="407"/>
    </row>
    <row r="36" spans="1:31" ht="275.5" x14ac:dyDescent="0.35">
      <c r="A36" s="359">
        <v>13</v>
      </c>
      <c r="B36" s="160" t="str">
        <f>+VLOOKUP(C36,'Matriz de riesgos 1a parte'!$B$5:$N$109,3,FALSE)</f>
        <v>Gestión de Servicios Administrativos</v>
      </c>
      <c r="C36" s="346" t="s">
        <v>526</v>
      </c>
      <c r="D36" s="160" t="str">
        <f>+VLOOKUP(C36,'Matriz de riesgos 1a parte'!$B$5:$N$109,13,FALSE)</f>
        <v>Corrupción</v>
      </c>
      <c r="E36" s="156" t="s">
        <v>532</v>
      </c>
      <c r="F36" s="346" t="s">
        <v>326</v>
      </c>
      <c r="G36" s="156" t="s">
        <v>1257</v>
      </c>
      <c r="H36" s="348" t="s">
        <v>1258</v>
      </c>
      <c r="I36" s="156" t="s">
        <v>190</v>
      </c>
      <c r="J36" s="156" t="s">
        <v>1259</v>
      </c>
      <c r="K36" s="156" t="s">
        <v>77</v>
      </c>
      <c r="L36" s="156">
        <v>30</v>
      </c>
      <c r="M36" s="156" t="s">
        <v>133</v>
      </c>
      <c r="N36" s="156">
        <v>20</v>
      </c>
      <c r="O36" s="156" t="s">
        <v>183</v>
      </c>
      <c r="P36" s="156">
        <v>30</v>
      </c>
      <c r="Q36" s="156" t="s">
        <v>231</v>
      </c>
      <c r="R36" s="156">
        <v>20</v>
      </c>
      <c r="S36" s="156">
        <v>100</v>
      </c>
      <c r="T36" s="376" t="s">
        <v>530</v>
      </c>
      <c r="U36" s="373" t="str">
        <f>VLOOKUP(T36,'Matriz de riesgos 1a parte'!$K$7:$M$109,3,FALSE)</f>
        <v>Actuación indebida por parte del funcionario</v>
      </c>
      <c r="V36" s="376"/>
      <c r="W36" s="373"/>
      <c r="X36" s="376"/>
      <c r="Y36" s="373"/>
      <c r="Z36" s="376"/>
      <c r="AA36" s="373"/>
      <c r="AB36" s="376"/>
      <c r="AC36" s="373"/>
      <c r="AD36" s="376"/>
      <c r="AE36" s="407"/>
    </row>
    <row r="37" spans="1:31" ht="101.5" x14ac:dyDescent="0.35">
      <c r="A37" s="359">
        <v>14</v>
      </c>
      <c r="B37" s="160" t="str">
        <f>+VLOOKUP(C37,'Matriz de riesgos 1a parte'!$B$5:$N$109,3,FALSE)</f>
        <v>Gestión de Servicios Administrativos</v>
      </c>
      <c r="C37" s="346" t="s">
        <v>526</v>
      </c>
      <c r="D37" s="160" t="str">
        <f>+VLOOKUP(C37,'Matriz de riesgos 1a parte'!$B$5:$N$109,13,FALSE)</f>
        <v>Corrupción</v>
      </c>
      <c r="E37" s="156" t="s">
        <v>532</v>
      </c>
      <c r="F37" s="346" t="s">
        <v>326</v>
      </c>
      <c r="G37" s="156" t="s">
        <v>1260</v>
      </c>
      <c r="H37" s="348" t="s">
        <v>1261</v>
      </c>
      <c r="I37" s="156" t="s">
        <v>190</v>
      </c>
      <c r="J37" s="156" t="s">
        <v>1262</v>
      </c>
      <c r="K37" s="156" t="s">
        <v>77</v>
      </c>
      <c r="L37" s="156">
        <v>30</v>
      </c>
      <c r="M37" s="156" t="s">
        <v>133</v>
      </c>
      <c r="N37" s="156">
        <v>20</v>
      </c>
      <c r="O37" s="156" t="s">
        <v>183</v>
      </c>
      <c r="P37" s="156">
        <v>30</v>
      </c>
      <c r="Q37" s="156" t="s">
        <v>231</v>
      </c>
      <c r="R37" s="156">
        <v>20</v>
      </c>
      <c r="S37" s="156">
        <v>100</v>
      </c>
      <c r="T37" s="376" t="s">
        <v>538</v>
      </c>
      <c r="U37" s="373" t="str">
        <f>VLOOKUP(T37,'Matriz de riesgos 1a parte'!$K$7:$M$109,3,FALSE)</f>
        <v xml:space="preserve"> Guardar bienes de propiedad de terceros en los almacenes que administra la Dirección de Activos Fijos</v>
      </c>
      <c r="V37" s="376"/>
      <c r="W37" s="373"/>
      <c r="X37" s="376"/>
      <c r="Y37" s="373"/>
      <c r="Z37" s="376"/>
      <c r="AA37" s="373"/>
      <c r="AB37" s="376"/>
      <c r="AC37" s="373"/>
      <c r="AD37" s="376"/>
      <c r="AE37" s="407"/>
    </row>
    <row r="38" spans="1:31" ht="203" x14ac:dyDescent="0.35">
      <c r="A38" s="359">
        <v>15</v>
      </c>
      <c r="B38" s="160" t="str">
        <f>+VLOOKUP(C38,'Matriz de riesgos 1a parte'!$B$5:$N$109,3,FALSE)</f>
        <v>Gestión de Servicios Administrativos</v>
      </c>
      <c r="C38" s="346" t="s">
        <v>526</v>
      </c>
      <c r="D38" s="160" t="str">
        <f>+VLOOKUP(C38,'Matriz de riesgos 1a parte'!$B$5:$N$109,13,FALSE)</f>
        <v>Corrupción</v>
      </c>
      <c r="E38" s="156" t="s">
        <v>532</v>
      </c>
      <c r="F38" s="346" t="s">
        <v>326</v>
      </c>
      <c r="G38" s="156" t="s">
        <v>1263</v>
      </c>
      <c r="H38" s="348" t="s">
        <v>1264</v>
      </c>
      <c r="I38" s="156" t="s">
        <v>190</v>
      </c>
      <c r="J38" s="156" t="s">
        <v>1265</v>
      </c>
      <c r="K38" s="156" t="s">
        <v>77</v>
      </c>
      <c r="L38" s="156">
        <v>30</v>
      </c>
      <c r="M38" s="156" t="s">
        <v>133</v>
      </c>
      <c r="N38" s="156">
        <v>20</v>
      </c>
      <c r="O38" s="156" t="s">
        <v>183</v>
      </c>
      <c r="P38" s="156">
        <v>30</v>
      </c>
      <c r="Q38" s="156" t="s">
        <v>231</v>
      </c>
      <c r="R38" s="156">
        <v>20</v>
      </c>
      <c r="S38" s="156">
        <v>100</v>
      </c>
      <c r="T38" s="376" t="s">
        <v>538</v>
      </c>
      <c r="U38" s="373" t="str">
        <f>VLOOKUP(T38,'Matriz de riesgos 1a parte'!$K$7:$M$109,3,FALSE)</f>
        <v xml:space="preserve"> Guardar bienes de propiedad de terceros en los almacenes que administra la Dirección de Activos Fijos</v>
      </c>
      <c r="V38" s="376"/>
      <c r="W38" s="373"/>
      <c r="X38" s="376"/>
      <c r="Y38" s="373"/>
      <c r="Z38" s="376"/>
      <c r="AA38" s="373"/>
      <c r="AB38" s="376"/>
      <c r="AC38" s="373"/>
      <c r="AD38" s="376"/>
      <c r="AE38" s="407"/>
    </row>
    <row r="39" spans="1:31" ht="116" x14ac:dyDescent="0.35">
      <c r="A39" s="359">
        <v>16</v>
      </c>
      <c r="B39" s="160" t="str">
        <f>+VLOOKUP(C39,'Matriz de riesgos 1a parte'!$B$5:$N$109,3,FALSE)</f>
        <v>Gestión de Servicios Administrativos</v>
      </c>
      <c r="C39" s="346" t="s">
        <v>526</v>
      </c>
      <c r="D39" s="160" t="str">
        <f>+VLOOKUP(C39,'Matriz de riesgos 1a parte'!$B$5:$N$109,13,FALSE)</f>
        <v>Corrupción</v>
      </c>
      <c r="E39" s="156" t="s">
        <v>532</v>
      </c>
      <c r="F39" s="346" t="s">
        <v>327</v>
      </c>
      <c r="G39" s="156" t="s">
        <v>1267</v>
      </c>
      <c r="H39" s="348" t="s">
        <v>1268</v>
      </c>
      <c r="I39" s="156" t="s">
        <v>190</v>
      </c>
      <c r="J39" s="156" t="s">
        <v>1265</v>
      </c>
      <c r="K39" s="156" t="s">
        <v>35</v>
      </c>
      <c r="L39" s="156">
        <v>0</v>
      </c>
      <c r="M39" s="156" t="s">
        <v>110</v>
      </c>
      <c r="N39" s="156">
        <v>5</v>
      </c>
      <c r="O39" s="156" t="s">
        <v>159</v>
      </c>
      <c r="P39" s="156">
        <v>5</v>
      </c>
      <c r="Q39" s="156" t="s">
        <v>211</v>
      </c>
      <c r="R39" s="156">
        <v>0</v>
      </c>
      <c r="S39" s="156">
        <v>10</v>
      </c>
      <c r="T39" s="376"/>
      <c r="U39" s="373"/>
      <c r="V39" s="376"/>
      <c r="W39" s="373"/>
      <c r="X39" s="376"/>
      <c r="Y39" s="373"/>
      <c r="Z39" s="376" t="s">
        <v>540</v>
      </c>
      <c r="AA39" s="373" t="str">
        <f>VLOOKUP(Z39,'Matriz de riesgos 1a parte'!$Q$7:$S$109,3,FALSE)</f>
        <v>Impacto operativo generado por reprocesos frente a las correcciones de la información, la utilización de los espacios locativos y los equipos del almacen</v>
      </c>
      <c r="AB39" s="376"/>
      <c r="AC39" s="373"/>
      <c r="AD39" s="376"/>
      <c r="AE39" s="407"/>
    </row>
    <row r="40" spans="1:31" ht="43.5" x14ac:dyDescent="0.35">
      <c r="A40" s="359">
        <v>14</v>
      </c>
      <c r="B40" s="160" t="str">
        <f>+VLOOKUP(C40,'Matriz de riesgos 1a parte'!$B$5:$N$109,3,FALSE)</f>
        <v>Gestión de Servicios Administrativos</v>
      </c>
      <c r="C40" s="346" t="s">
        <v>526</v>
      </c>
      <c r="D40" s="160" t="str">
        <f>+VLOOKUP(C40,'Matriz de riesgos 1a parte'!$B$5:$N$109,13,FALSE)</f>
        <v>Corrupción</v>
      </c>
      <c r="E40" s="156" t="s">
        <v>532</v>
      </c>
      <c r="F40" s="346" t="s">
        <v>327</v>
      </c>
      <c r="G40" s="156" t="s">
        <v>1269</v>
      </c>
      <c r="H40" s="348" t="s">
        <v>1270</v>
      </c>
      <c r="I40" s="156" t="s">
        <v>227</v>
      </c>
      <c r="J40" s="156" t="s">
        <v>1229</v>
      </c>
      <c r="K40" s="156" t="s">
        <v>77</v>
      </c>
      <c r="L40" s="156">
        <v>30</v>
      </c>
      <c r="M40" s="156" t="s">
        <v>133</v>
      </c>
      <c r="N40" s="156">
        <v>20</v>
      </c>
      <c r="O40" s="156" t="s">
        <v>183</v>
      </c>
      <c r="P40" s="156">
        <v>30</v>
      </c>
      <c r="Q40" s="156" t="s">
        <v>231</v>
      </c>
      <c r="R40" s="156">
        <v>20</v>
      </c>
      <c r="S40" s="156">
        <v>100</v>
      </c>
      <c r="T40" s="376"/>
      <c r="U40" s="373"/>
      <c r="V40" s="376"/>
      <c r="W40" s="373"/>
      <c r="X40" s="376"/>
      <c r="Y40" s="373"/>
      <c r="Z40" s="376" t="s">
        <v>544</v>
      </c>
      <c r="AA40" s="373" t="str">
        <f>VLOOKUP(Z40,'Matriz de riesgos 1a parte'!$Q$7:$S$109,3,FALSE)</f>
        <v xml:space="preserve">Impacto económico por costos asociados al bodegaje </v>
      </c>
      <c r="AB40" s="376"/>
      <c r="AC40" s="373"/>
      <c r="AD40" s="376"/>
      <c r="AE40" s="407"/>
    </row>
    <row r="41" spans="1:31" ht="58" x14ac:dyDescent="0.35">
      <c r="A41" s="359">
        <v>17</v>
      </c>
      <c r="B41" s="160" t="str">
        <f>+VLOOKUP(C41,'Matriz de riesgos 1a parte'!$B$5:$N$109,3,FALSE)</f>
        <v>Gestión de Servicios Administrativos</v>
      </c>
      <c r="C41" s="346" t="s">
        <v>546</v>
      </c>
      <c r="D41" s="160" t="str">
        <f>+VLOOKUP(C41,'Matriz de riesgos 1a parte'!$B$5:$N$109,13,FALSE)</f>
        <v>Corrupción</v>
      </c>
      <c r="E41" s="156" t="s">
        <v>551</v>
      </c>
      <c r="F41" s="346" t="s">
        <v>326</v>
      </c>
      <c r="G41" s="156" t="s">
        <v>1272</v>
      </c>
      <c r="H41" s="348" t="s">
        <v>1273</v>
      </c>
      <c r="I41" s="156" t="s">
        <v>190</v>
      </c>
      <c r="J41" s="156" t="s">
        <v>1274</v>
      </c>
      <c r="K41" s="156" t="s">
        <v>77</v>
      </c>
      <c r="L41" s="156">
        <v>30</v>
      </c>
      <c r="M41" s="156" t="s">
        <v>133</v>
      </c>
      <c r="N41" s="156">
        <v>20</v>
      </c>
      <c r="O41" s="156" t="s">
        <v>183</v>
      </c>
      <c r="P41" s="156">
        <v>30</v>
      </c>
      <c r="Q41" s="156" t="s">
        <v>231</v>
      </c>
      <c r="R41" s="156">
        <v>20</v>
      </c>
      <c r="S41" s="156">
        <v>100</v>
      </c>
      <c r="T41" s="376" t="s">
        <v>488</v>
      </c>
      <c r="U41" s="373"/>
      <c r="V41" s="376"/>
      <c r="W41" s="373"/>
      <c r="X41" s="376"/>
      <c r="Y41" s="373"/>
      <c r="Z41" s="376"/>
      <c r="AA41" s="373"/>
      <c r="AB41" s="376"/>
      <c r="AC41" s="373"/>
      <c r="AD41" s="376"/>
      <c r="AE41" s="407"/>
    </row>
    <row r="42" spans="1:31" ht="58" x14ac:dyDescent="0.35">
      <c r="A42" s="359">
        <v>18</v>
      </c>
      <c r="B42" s="160" t="str">
        <f>+VLOOKUP(C42,'Matriz de riesgos 1a parte'!$B$5:$N$109,3,FALSE)</f>
        <v>Gestión de Servicios Administrativos</v>
      </c>
      <c r="C42" s="346" t="s">
        <v>546</v>
      </c>
      <c r="D42" s="160" t="str">
        <f>+VLOOKUP(C42,'Matriz de riesgos 1a parte'!$B$5:$N$109,13,FALSE)</f>
        <v>Corrupción</v>
      </c>
      <c r="E42" s="156" t="s">
        <v>551</v>
      </c>
      <c r="F42" s="346" t="s">
        <v>326</v>
      </c>
      <c r="G42" s="156" t="s">
        <v>1275</v>
      </c>
      <c r="H42" s="348" t="s">
        <v>1276</v>
      </c>
      <c r="I42" s="156" t="s">
        <v>190</v>
      </c>
      <c r="J42" s="156" t="s">
        <v>1274</v>
      </c>
      <c r="K42" s="156" t="s">
        <v>77</v>
      </c>
      <c r="L42" s="156">
        <v>30</v>
      </c>
      <c r="M42" s="156" t="s">
        <v>133</v>
      </c>
      <c r="N42" s="156">
        <v>20</v>
      </c>
      <c r="O42" s="156" t="s">
        <v>183</v>
      </c>
      <c r="P42" s="156">
        <v>30</v>
      </c>
      <c r="Q42" s="156" t="s">
        <v>231</v>
      </c>
      <c r="R42" s="156">
        <v>20</v>
      </c>
      <c r="S42" s="156">
        <v>100</v>
      </c>
      <c r="T42" s="376" t="s">
        <v>556</v>
      </c>
      <c r="U42" s="373" t="str">
        <f>VLOOKUP(T42,'Matriz de riesgos 1a parte'!$K$7:$M$109,3,FALSE)</f>
        <v>Falta de integridad por parte de los colaboradores de la Empresa</v>
      </c>
      <c r="V42" s="376"/>
      <c r="W42" s="373"/>
      <c r="X42" s="376"/>
      <c r="Y42" s="373"/>
      <c r="Z42" s="376"/>
      <c r="AA42" s="373"/>
      <c r="AB42" s="376"/>
      <c r="AC42" s="373"/>
      <c r="AD42" s="376"/>
      <c r="AE42" s="407"/>
    </row>
    <row r="43" spans="1:31" ht="105" x14ac:dyDescent="0.35">
      <c r="A43" s="359">
        <v>19</v>
      </c>
      <c r="B43" s="160" t="str">
        <f>+VLOOKUP(C43,'Matriz de riesgos 1a parte'!$B$5:$N$109,3,FALSE)</f>
        <v>Gestión de Servicios Administrativos</v>
      </c>
      <c r="C43" s="346" t="s">
        <v>546</v>
      </c>
      <c r="D43" s="160" t="str">
        <f>+VLOOKUP(C43,'Matriz de riesgos 1a parte'!$B$5:$N$109,13,FALSE)</f>
        <v>Corrupción</v>
      </c>
      <c r="E43" s="156" t="s">
        <v>551</v>
      </c>
      <c r="F43" s="346" t="s">
        <v>327</v>
      </c>
      <c r="G43" s="156" t="s">
        <v>1277</v>
      </c>
      <c r="H43" s="348" t="s">
        <v>1278</v>
      </c>
      <c r="I43" s="156" t="s">
        <v>190</v>
      </c>
      <c r="J43" s="156" t="s">
        <v>1274</v>
      </c>
      <c r="K43" s="156" t="s">
        <v>77</v>
      </c>
      <c r="L43" s="156">
        <v>30</v>
      </c>
      <c r="M43" s="156" t="s">
        <v>133</v>
      </c>
      <c r="N43" s="156">
        <v>20</v>
      </c>
      <c r="O43" s="156" t="s">
        <v>183</v>
      </c>
      <c r="P43" s="156">
        <v>30</v>
      </c>
      <c r="Q43" s="156" t="s">
        <v>231</v>
      </c>
      <c r="R43" s="156">
        <v>20</v>
      </c>
      <c r="S43" s="156">
        <v>100</v>
      </c>
      <c r="T43" s="376"/>
      <c r="U43" s="373"/>
      <c r="V43" s="376"/>
      <c r="W43" s="373"/>
      <c r="X43" s="376"/>
      <c r="Y43" s="373"/>
      <c r="Z43" s="376" t="s">
        <v>552</v>
      </c>
      <c r="AA43" s="373" t="str">
        <f>VLOOKUP(Z43,'Matriz de riesgos 1a parte'!$Q$7:$S$109,3,FALSE)</f>
        <v>Impacto económico por la pérdida o daño de bienes, activos y/o elementos de propiedad de la Empresa o por los cuales ésta sea legalmente responsable</v>
      </c>
      <c r="AB43" s="376"/>
      <c r="AC43" s="373"/>
      <c r="AD43" s="376"/>
      <c r="AE43" s="407"/>
    </row>
    <row r="44" spans="1:31" ht="72.5" x14ac:dyDescent="0.35">
      <c r="A44" s="359">
        <v>16</v>
      </c>
      <c r="B44" s="160" t="str">
        <f>+VLOOKUP(C44,'Matriz de riesgos 1a parte'!$B$5:$N$109,3,FALSE)</f>
        <v>Servicio Alcantarillado Sanitario y Pluvial</v>
      </c>
      <c r="C44" s="346" t="s">
        <v>625</v>
      </c>
      <c r="D44" s="160" t="str">
        <f>+VLOOKUP(C44,'Matriz de riesgos 1a parte'!$B$5:$N$109,13,FALSE)</f>
        <v>Corrupción</v>
      </c>
      <c r="E44" s="156" t="s">
        <v>629</v>
      </c>
      <c r="F44" s="346" t="s">
        <v>326</v>
      </c>
      <c r="G44" s="156" t="s">
        <v>1315</v>
      </c>
      <c r="H44" s="348" t="s">
        <v>1316</v>
      </c>
      <c r="I44" s="156" t="s">
        <v>94</v>
      </c>
      <c r="J44" s="156" t="s">
        <v>1312</v>
      </c>
      <c r="K44" s="156" t="s">
        <v>77</v>
      </c>
      <c r="L44" s="156">
        <v>30</v>
      </c>
      <c r="M44" s="156" t="s">
        <v>133</v>
      </c>
      <c r="N44" s="156">
        <v>20</v>
      </c>
      <c r="O44" s="156" t="s">
        <v>183</v>
      </c>
      <c r="P44" s="156">
        <v>30</v>
      </c>
      <c r="Q44" s="156" t="s">
        <v>231</v>
      </c>
      <c r="R44" s="156">
        <v>20</v>
      </c>
      <c r="S44" s="156">
        <v>100</v>
      </c>
      <c r="T44" s="376" t="s">
        <v>627</v>
      </c>
      <c r="U44" s="373" t="str">
        <f>VLOOKUP(T44,'Matriz de riesgos 1a parte'!$K$7:$M$109,3,FALSE)</f>
        <v>Recibir dadivas por el uso de materiales, equipos y herramientas de la empresa</v>
      </c>
      <c r="V44" s="376" t="s">
        <v>633</v>
      </c>
      <c r="W44" s="373" t="str">
        <f>VLOOKUP(V44,'Matriz de riesgos 1a parte'!$K$7:$M$109,3,FALSE)</f>
        <v>Uso inadecuado de poder</v>
      </c>
      <c r="X44" s="376"/>
      <c r="Y44" s="373"/>
      <c r="Z44" s="376"/>
      <c r="AA44" s="373"/>
      <c r="AB44" s="376"/>
      <c r="AC44" s="373"/>
      <c r="AD44" s="376"/>
      <c r="AE44" s="407"/>
    </row>
    <row r="45" spans="1:31" ht="72.5" x14ac:dyDescent="0.35">
      <c r="A45" s="359">
        <v>17</v>
      </c>
      <c r="B45" s="160" t="str">
        <f>+VLOOKUP(C45,'Matriz de riesgos 1a parte'!$B$5:$N$109,3,FALSE)</f>
        <v>Servicio Alcantarillado Sanitario y Pluvial</v>
      </c>
      <c r="C45" s="346" t="s">
        <v>625</v>
      </c>
      <c r="D45" s="160" t="str">
        <f>+VLOOKUP(C45,'Matriz de riesgos 1a parte'!$B$5:$N$109,13,FALSE)</f>
        <v>Corrupción</v>
      </c>
      <c r="E45" s="156" t="s">
        <v>629</v>
      </c>
      <c r="F45" s="346" t="s">
        <v>326</v>
      </c>
      <c r="G45" s="156" t="s">
        <v>1318</v>
      </c>
      <c r="H45" s="348" t="s">
        <v>1319</v>
      </c>
      <c r="I45" s="156" t="s">
        <v>94</v>
      </c>
      <c r="J45" s="156" t="s">
        <v>1314</v>
      </c>
      <c r="K45" s="156" t="s">
        <v>77</v>
      </c>
      <c r="L45" s="156">
        <v>30</v>
      </c>
      <c r="M45" s="156" t="s">
        <v>133</v>
      </c>
      <c r="N45" s="156">
        <v>20</v>
      </c>
      <c r="O45" s="156" t="s">
        <v>183</v>
      </c>
      <c r="P45" s="156">
        <v>30</v>
      </c>
      <c r="Q45" s="156" t="s">
        <v>231</v>
      </c>
      <c r="R45" s="156">
        <v>20</v>
      </c>
      <c r="S45" s="156">
        <v>100</v>
      </c>
      <c r="T45" s="376" t="s">
        <v>627</v>
      </c>
      <c r="U45" s="373" t="str">
        <f>VLOOKUP(T45,'Matriz de riesgos 1a parte'!$K$7:$M$109,3,FALSE)</f>
        <v>Recibir dadivas por el uso de materiales, equipos y herramientas de la empresa</v>
      </c>
      <c r="V45" s="376" t="s">
        <v>633</v>
      </c>
      <c r="W45" s="373" t="str">
        <f>VLOOKUP(V45,'Matriz de riesgos 1a parte'!$K$7:$M$109,3,FALSE)</f>
        <v>Uso inadecuado de poder</v>
      </c>
      <c r="X45" s="376"/>
      <c r="Y45" s="373"/>
      <c r="Z45" s="376"/>
      <c r="AA45" s="373"/>
      <c r="AB45" s="376"/>
      <c r="AC45" s="373"/>
      <c r="AD45" s="376"/>
      <c r="AE45" s="407"/>
    </row>
    <row r="46" spans="1:31" ht="72.5" x14ac:dyDescent="0.35">
      <c r="A46" s="359">
        <v>18</v>
      </c>
      <c r="B46" s="160" t="str">
        <f>+VLOOKUP(C46,'Matriz de riesgos 1a parte'!$B$5:$N$109,3,FALSE)</f>
        <v>Servicio Alcantarillado Sanitario y Pluvial</v>
      </c>
      <c r="C46" s="346" t="s">
        <v>625</v>
      </c>
      <c r="D46" s="160" t="str">
        <f>+VLOOKUP(C46,'Matriz de riesgos 1a parte'!$B$5:$N$109,13,FALSE)</f>
        <v>Corrupción</v>
      </c>
      <c r="E46" s="156" t="s">
        <v>629</v>
      </c>
      <c r="F46" s="346" t="s">
        <v>326</v>
      </c>
      <c r="G46" s="156" t="s">
        <v>1321</v>
      </c>
      <c r="H46" s="348" t="s">
        <v>1322</v>
      </c>
      <c r="I46" s="156" t="s">
        <v>94</v>
      </c>
      <c r="J46" s="156" t="s">
        <v>1311</v>
      </c>
      <c r="K46" s="156" t="s">
        <v>77</v>
      </c>
      <c r="L46" s="156">
        <v>30</v>
      </c>
      <c r="M46" s="156" t="s">
        <v>133</v>
      </c>
      <c r="N46" s="156">
        <v>20</v>
      </c>
      <c r="O46" s="156" t="s">
        <v>183</v>
      </c>
      <c r="P46" s="156">
        <v>30</v>
      </c>
      <c r="Q46" s="156" t="s">
        <v>231</v>
      </c>
      <c r="R46" s="156">
        <v>20</v>
      </c>
      <c r="S46" s="156">
        <v>100</v>
      </c>
      <c r="T46" s="376" t="s">
        <v>627</v>
      </c>
      <c r="U46" s="373" t="str">
        <f>VLOOKUP(T46,'Matriz de riesgos 1a parte'!$K$7:$M$109,3,FALSE)</f>
        <v>Recibir dadivas por el uso de materiales, equipos y herramientas de la empresa</v>
      </c>
      <c r="V46" s="376" t="s">
        <v>633</v>
      </c>
      <c r="W46" s="373" t="str">
        <f>VLOOKUP(V46,'Matriz de riesgos 1a parte'!$K$7:$M$109,3,FALSE)</f>
        <v>Uso inadecuado de poder</v>
      </c>
      <c r="X46" s="376"/>
      <c r="Y46" s="373"/>
      <c r="Z46" s="376"/>
      <c r="AA46" s="373"/>
      <c r="AB46" s="376"/>
      <c r="AC46" s="373"/>
      <c r="AD46" s="376"/>
      <c r="AE46" s="407"/>
    </row>
    <row r="47" spans="1:31" ht="43.5" x14ac:dyDescent="0.35">
      <c r="A47" s="359">
        <v>18</v>
      </c>
      <c r="B47" s="160" t="str">
        <f>+VLOOKUP(C47,'Matriz de riesgos 1a parte'!$B$5:$N$109,3,FALSE)</f>
        <v>Servicio Alcantarillado Sanitario y Pluvial</v>
      </c>
      <c r="C47" s="346" t="s">
        <v>638</v>
      </c>
      <c r="D47" s="160" t="str">
        <f>+VLOOKUP(C47,'Matriz de riesgos 1a parte'!$B$5:$N$109,13,FALSE)</f>
        <v>Corrupción</v>
      </c>
      <c r="E47" s="156" t="s">
        <v>641</v>
      </c>
      <c r="F47" s="346" t="s">
        <v>326</v>
      </c>
      <c r="G47" s="156" t="s">
        <v>1321</v>
      </c>
      <c r="H47" s="348" t="s">
        <v>1322</v>
      </c>
      <c r="I47" s="156" t="s">
        <v>94</v>
      </c>
      <c r="J47" s="156" t="s">
        <v>1311</v>
      </c>
      <c r="K47" s="156" t="s">
        <v>56</v>
      </c>
      <c r="L47" s="156">
        <v>15</v>
      </c>
      <c r="M47" s="156" t="s">
        <v>133</v>
      </c>
      <c r="N47" s="156">
        <v>20</v>
      </c>
      <c r="O47" s="156" t="s">
        <v>172</v>
      </c>
      <c r="P47" s="156">
        <v>15</v>
      </c>
      <c r="Q47" s="156" t="s">
        <v>231</v>
      </c>
      <c r="R47" s="156">
        <v>20</v>
      </c>
      <c r="S47" s="156">
        <v>70</v>
      </c>
      <c r="T47" s="376" t="s">
        <v>639</v>
      </c>
      <c r="U47" s="373" t="str">
        <f>VLOOKUP(T47,'Matriz de riesgos 1a parte'!$K$7:$M$109,3,FALSE)</f>
        <v>Tráfico de influencias</v>
      </c>
      <c r="V47" s="376"/>
      <c r="W47" s="373"/>
      <c r="X47" s="376"/>
      <c r="Y47" s="373"/>
      <c r="Z47" s="376"/>
      <c r="AA47" s="373"/>
      <c r="AB47" s="376"/>
      <c r="AC47" s="373"/>
      <c r="AD47" s="376"/>
      <c r="AE47" s="407"/>
    </row>
    <row r="48" spans="1:31" ht="31.5" x14ac:dyDescent="0.35">
      <c r="A48" s="359">
        <v>19</v>
      </c>
      <c r="B48" s="160" t="str">
        <f>+VLOOKUP(C48,'Matriz de riesgos 1a parte'!$B$5:$N$109,3,FALSE)</f>
        <v>Servicio Alcantarillado Sanitario y Pluvial</v>
      </c>
      <c r="C48" s="346" t="s">
        <v>638</v>
      </c>
      <c r="D48" s="160" t="str">
        <f>+VLOOKUP(C48,'Matriz de riesgos 1a parte'!$B$5:$N$109,13,FALSE)</f>
        <v>Corrupción</v>
      </c>
      <c r="E48" s="156" t="s">
        <v>641</v>
      </c>
      <c r="F48" s="346" t="s">
        <v>327</v>
      </c>
      <c r="G48" s="156" t="s">
        <v>1324</v>
      </c>
      <c r="H48" s="348" t="s">
        <v>1325</v>
      </c>
      <c r="I48" s="156" t="s">
        <v>94</v>
      </c>
      <c r="J48" s="156" t="s">
        <v>1312</v>
      </c>
      <c r="K48" s="156" t="s">
        <v>77</v>
      </c>
      <c r="L48" s="156">
        <v>30</v>
      </c>
      <c r="M48" s="156" t="s">
        <v>133</v>
      </c>
      <c r="N48" s="156">
        <v>20</v>
      </c>
      <c r="O48" s="156" t="s">
        <v>183</v>
      </c>
      <c r="P48" s="156">
        <v>30</v>
      </c>
      <c r="Q48" s="156" t="s">
        <v>231</v>
      </c>
      <c r="R48" s="156">
        <v>20</v>
      </c>
      <c r="S48" s="156">
        <v>100</v>
      </c>
      <c r="T48" s="376"/>
      <c r="U48" s="373"/>
      <c r="V48" s="376"/>
      <c r="W48" s="373"/>
      <c r="X48" s="376"/>
      <c r="Y48" s="373"/>
      <c r="Z48" s="376" t="s">
        <v>646</v>
      </c>
      <c r="AA48" s="373" t="str">
        <f>VLOOKUP(Z48,'Matriz de riesgos 1a parte'!$Q$7:$S$109,3,FALSE)</f>
        <v xml:space="preserve"> Retrasos y reprocesos en la operación.</v>
      </c>
      <c r="AB48" s="376"/>
      <c r="AC48" s="373"/>
      <c r="AD48" s="376"/>
      <c r="AE48" s="407"/>
    </row>
    <row r="49" spans="1:31" ht="72.5" x14ac:dyDescent="0.35">
      <c r="A49" s="359">
        <v>1</v>
      </c>
      <c r="B49" s="160" t="str">
        <f>+VLOOKUP(C49,'Matriz de riesgos 1a parte'!$B$5:$N$109,3,FALSE)</f>
        <v>Servicio Alcantarillado Sanitario y Pluvial</v>
      </c>
      <c r="C49" s="346" t="s">
        <v>625</v>
      </c>
      <c r="D49" s="160" t="str">
        <f>+VLOOKUP(C49,'Matriz de riesgos 1a parte'!$B$5:$N$109,13,FALSE)</f>
        <v>Corrupción</v>
      </c>
      <c r="E49" s="156" t="s">
        <v>629</v>
      </c>
      <c r="F49" s="346" t="s">
        <v>327</v>
      </c>
      <c r="G49" s="156" t="s">
        <v>1185</v>
      </c>
      <c r="H49" s="348" t="s">
        <v>1186</v>
      </c>
      <c r="I49" s="156" t="s">
        <v>49</v>
      </c>
      <c r="J49" s="156" t="s">
        <v>1187</v>
      </c>
      <c r="K49" s="156" t="s">
        <v>56</v>
      </c>
      <c r="L49" s="156">
        <v>15</v>
      </c>
      <c r="M49" s="156" t="s">
        <v>133</v>
      </c>
      <c r="N49" s="156">
        <v>20</v>
      </c>
      <c r="O49" s="156" t="s">
        <v>172</v>
      </c>
      <c r="P49" s="156">
        <v>15</v>
      </c>
      <c r="Q49" s="156" t="s">
        <v>231</v>
      </c>
      <c r="R49" s="156">
        <v>20</v>
      </c>
      <c r="S49" s="156">
        <v>70</v>
      </c>
      <c r="T49" s="376"/>
      <c r="U49" s="373"/>
      <c r="V49" s="376"/>
      <c r="W49" s="373"/>
      <c r="X49" s="376"/>
      <c r="Y49" s="373"/>
      <c r="Z49" s="376" t="s">
        <v>635</v>
      </c>
      <c r="AA49" s="373" t="str">
        <f>VLOOKUP(Z49,'Matriz de riesgos 1a parte'!$Q$7:$S$109,3,FALSE)</f>
        <v>Afectación de la imagen de la empresa</v>
      </c>
      <c r="AB49" s="376"/>
      <c r="AC49" s="373"/>
      <c r="AD49" s="376"/>
      <c r="AE49" s="407"/>
    </row>
    <row r="50" spans="1:31" ht="72.5" x14ac:dyDescent="0.35">
      <c r="A50" s="359">
        <v>35</v>
      </c>
      <c r="B50" s="160" t="str">
        <f>+VLOOKUP(C50,'Matriz de riesgos 1a parte'!$B$5:$N$109,3,FALSE)</f>
        <v>Servicio Alcantarillado Sanitario y Pluvial</v>
      </c>
      <c r="C50" s="346" t="s">
        <v>625</v>
      </c>
      <c r="D50" s="160" t="str">
        <f>+VLOOKUP(C50,'Matriz de riesgos 1a parte'!$B$5:$N$109,13,FALSE)</f>
        <v>Corrupción</v>
      </c>
      <c r="E50" s="156" t="s">
        <v>629</v>
      </c>
      <c r="F50" s="346" t="s">
        <v>327</v>
      </c>
      <c r="G50" s="156" t="s">
        <v>1327</v>
      </c>
      <c r="H50" s="348" t="s">
        <v>1210</v>
      </c>
      <c r="I50" s="156" t="s">
        <v>94</v>
      </c>
      <c r="J50" s="156" t="s">
        <v>1311</v>
      </c>
      <c r="K50" s="156" t="s">
        <v>77</v>
      </c>
      <c r="L50" s="156">
        <v>30</v>
      </c>
      <c r="M50" s="156" t="s">
        <v>133</v>
      </c>
      <c r="N50" s="156">
        <v>20</v>
      </c>
      <c r="O50" s="156" t="s">
        <v>183</v>
      </c>
      <c r="P50" s="156">
        <v>30</v>
      </c>
      <c r="Q50" s="156" t="s">
        <v>231</v>
      </c>
      <c r="R50" s="156">
        <v>20</v>
      </c>
      <c r="S50" s="156">
        <v>100</v>
      </c>
      <c r="T50" s="376"/>
      <c r="U50" s="373"/>
      <c r="V50" s="376"/>
      <c r="W50" s="373"/>
      <c r="X50" s="376"/>
      <c r="Y50" s="373"/>
      <c r="Z50" s="376" t="s">
        <v>630</v>
      </c>
      <c r="AA50" s="373" t="str">
        <f>VLOOKUP(Z50,'Matriz de riesgos 1a parte'!$Q$7:$S$109,3,FALSE)</f>
        <v>Investigaciones disciplinarias</v>
      </c>
      <c r="AB50" s="376"/>
      <c r="AC50" s="373"/>
      <c r="AD50" s="376"/>
      <c r="AE50" s="407"/>
    </row>
    <row r="51" spans="1:31" ht="52.5" x14ac:dyDescent="0.35">
      <c r="A51" s="359">
        <v>35</v>
      </c>
      <c r="B51" s="160" t="str">
        <f>+VLOOKUP(C51,'Matriz de riesgos 1a parte'!$B$5:$N$109,3,FALSE)</f>
        <v>Servicio Alcantarillado Sanitario y Pluvial</v>
      </c>
      <c r="C51" s="346" t="s">
        <v>638</v>
      </c>
      <c r="D51" s="160" t="str">
        <f>+VLOOKUP(C51,'Matriz de riesgos 1a parte'!$B$5:$N$109,13,FALSE)</f>
        <v>Corrupción</v>
      </c>
      <c r="E51" s="156" t="s">
        <v>641</v>
      </c>
      <c r="F51" s="346" t="s">
        <v>327</v>
      </c>
      <c r="G51" s="156" t="s">
        <v>1327</v>
      </c>
      <c r="H51" s="348" t="s">
        <v>1210</v>
      </c>
      <c r="I51" s="156" t="s">
        <v>94</v>
      </c>
      <c r="J51" s="156" t="s">
        <v>1311</v>
      </c>
      <c r="K51" s="156" t="s">
        <v>77</v>
      </c>
      <c r="L51" s="156">
        <v>30</v>
      </c>
      <c r="M51" s="156" t="s">
        <v>133</v>
      </c>
      <c r="N51" s="156">
        <v>20</v>
      </c>
      <c r="O51" s="156" t="s">
        <v>183</v>
      </c>
      <c r="P51" s="156">
        <v>30</v>
      </c>
      <c r="Q51" s="156" t="s">
        <v>231</v>
      </c>
      <c r="R51" s="156">
        <v>20</v>
      </c>
      <c r="S51" s="156">
        <v>100</v>
      </c>
      <c r="T51" s="376"/>
      <c r="U51" s="373"/>
      <c r="V51" s="376"/>
      <c r="W51" s="373"/>
      <c r="X51" s="376"/>
      <c r="Y51" s="373"/>
      <c r="Z51" s="376" t="s">
        <v>642</v>
      </c>
      <c r="AA51" s="373" t="str">
        <f>VLOOKUP(Z51,'Matriz de riesgos 1a parte'!$Q$7:$S$109,3,FALSE)</f>
        <v>Investigaciones disciplinarias, multas y sanciones legales y pecunarias</v>
      </c>
      <c r="AB51" s="376" t="s">
        <v>616</v>
      </c>
      <c r="AC51" s="373"/>
      <c r="AD51" s="376"/>
      <c r="AE51" s="407"/>
    </row>
    <row r="52" spans="1:31" ht="58" x14ac:dyDescent="0.35">
      <c r="A52" s="359">
        <v>1</v>
      </c>
      <c r="B52" s="160" t="str">
        <f>+VLOOKUP(C52,'Matriz de riesgos 1a parte'!$B$5:$N$109,3,FALSE)</f>
        <v xml:space="preserve">Evaluación Independiente </v>
      </c>
      <c r="C52" s="346" t="s">
        <v>657</v>
      </c>
      <c r="D52" s="160" t="str">
        <f>+VLOOKUP(C52,'Matriz de riesgos 1a parte'!$B$5:$N$109,13,FALSE)</f>
        <v>Corrupción</v>
      </c>
      <c r="E52" s="156" t="s">
        <v>662</v>
      </c>
      <c r="F52" s="346" t="s">
        <v>326</v>
      </c>
      <c r="G52" s="156" t="s">
        <v>1328</v>
      </c>
      <c r="H52" s="348" t="s">
        <v>1329</v>
      </c>
      <c r="I52" s="156" t="s">
        <v>248</v>
      </c>
      <c r="J52" s="156" t="s">
        <v>1330</v>
      </c>
      <c r="K52" s="156" t="s">
        <v>77</v>
      </c>
      <c r="L52" s="156">
        <v>30</v>
      </c>
      <c r="M52" s="156" t="s">
        <v>133</v>
      </c>
      <c r="N52" s="156">
        <v>20</v>
      </c>
      <c r="O52" s="156" t="s">
        <v>183</v>
      </c>
      <c r="P52" s="156">
        <v>30</v>
      </c>
      <c r="Q52" s="156" t="s">
        <v>231</v>
      </c>
      <c r="R52" s="156">
        <v>20</v>
      </c>
      <c r="S52" s="156">
        <v>100</v>
      </c>
      <c r="T52" s="376" t="s">
        <v>660</v>
      </c>
      <c r="U52" s="373" t="str">
        <f>VLOOKUP(T52,'Matriz de riesgos 1a parte'!$K$7:$M$109,3,FALSE)</f>
        <v>Incumplimiento del Estatuto de Auditoria, por parte del auditor</v>
      </c>
      <c r="V52" s="376"/>
      <c r="W52" s="373"/>
      <c r="X52" s="376"/>
      <c r="Y52" s="373"/>
      <c r="Z52" s="376"/>
      <c r="AA52" s="373"/>
      <c r="AB52" s="376"/>
      <c r="AC52" s="373"/>
      <c r="AD52" s="376"/>
      <c r="AE52" s="407"/>
    </row>
    <row r="53" spans="1:31" ht="58" x14ac:dyDescent="0.35">
      <c r="A53" s="359">
        <v>2</v>
      </c>
      <c r="B53" s="160" t="str">
        <f>+VLOOKUP(C53,'Matriz de riesgos 1a parte'!$B$5:$N$109,3,FALSE)</f>
        <v xml:space="preserve">Evaluación Independiente </v>
      </c>
      <c r="C53" s="346" t="s">
        <v>657</v>
      </c>
      <c r="D53" s="160" t="str">
        <f>+VLOOKUP(C53,'Matriz de riesgos 1a parte'!$B$5:$N$109,13,FALSE)</f>
        <v>Corrupción</v>
      </c>
      <c r="E53" s="156" t="s">
        <v>662</v>
      </c>
      <c r="F53" s="346" t="s">
        <v>326</v>
      </c>
      <c r="G53" s="156" t="s">
        <v>1331</v>
      </c>
      <c r="H53" s="348" t="s">
        <v>1332</v>
      </c>
      <c r="I53" s="156" t="s">
        <v>248</v>
      </c>
      <c r="J53" s="156" t="s">
        <v>1330</v>
      </c>
      <c r="K53" s="156" t="s">
        <v>77</v>
      </c>
      <c r="L53" s="156">
        <v>30</v>
      </c>
      <c r="M53" s="156" t="s">
        <v>133</v>
      </c>
      <c r="N53" s="156">
        <v>20</v>
      </c>
      <c r="O53" s="156" t="s">
        <v>183</v>
      </c>
      <c r="P53" s="156">
        <v>30</v>
      </c>
      <c r="Q53" s="156" t="s">
        <v>231</v>
      </c>
      <c r="R53" s="156">
        <v>20</v>
      </c>
      <c r="S53" s="156">
        <v>100</v>
      </c>
      <c r="T53" s="376"/>
      <c r="U53" s="373"/>
      <c r="V53" s="376" t="s">
        <v>665</v>
      </c>
      <c r="W53" s="373" t="str">
        <f>VLOOKUP(V53,'Matriz de riesgos 1a parte'!$K$7:$M$109,3,FALSE)</f>
        <v>Conflicto de interés del auditor para realizar el ejercicio de auditoria.</v>
      </c>
      <c r="X53" s="376"/>
      <c r="Y53" s="373"/>
      <c r="Z53" s="376"/>
      <c r="AA53" s="373"/>
      <c r="AB53" s="376"/>
      <c r="AC53" s="373"/>
      <c r="AD53" s="376"/>
      <c r="AE53" s="407"/>
    </row>
    <row r="54" spans="1:31" ht="58" x14ac:dyDescent="0.35">
      <c r="A54" s="359">
        <v>3</v>
      </c>
      <c r="B54" s="160" t="str">
        <f>+VLOOKUP(C54,'Matriz de riesgos 1a parte'!$B$5:$N$109,3,FALSE)</f>
        <v xml:space="preserve">Evaluación Independiente </v>
      </c>
      <c r="C54" s="346" t="s">
        <v>657</v>
      </c>
      <c r="D54" s="160" t="str">
        <f>+VLOOKUP(C54,'Matriz de riesgos 1a parte'!$B$5:$N$109,13,FALSE)</f>
        <v>Corrupción</v>
      </c>
      <c r="E54" s="156" t="s">
        <v>662</v>
      </c>
      <c r="F54" s="346" t="s">
        <v>327</v>
      </c>
      <c r="G54" s="156" t="s">
        <v>1333</v>
      </c>
      <c r="H54" s="348" t="s">
        <v>1334</v>
      </c>
      <c r="I54" s="156" t="s">
        <v>248</v>
      </c>
      <c r="J54" s="156" t="s">
        <v>1330</v>
      </c>
      <c r="K54" s="156" t="s">
        <v>77</v>
      </c>
      <c r="L54" s="156">
        <v>30</v>
      </c>
      <c r="M54" s="156" t="s">
        <v>133</v>
      </c>
      <c r="N54" s="156">
        <v>20</v>
      </c>
      <c r="O54" s="156" t="s">
        <v>183</v>
      </c>
      <c r="P54" s="156">
        <v>30</v>
      </c>
      <c r="Q54" s="156" t="s">
        <v>231</v>
      </c>
      <c r="R54" s="156">
        <v>20</v>
      </c>
      <c r="S54" s="156">
        <v>100</v>
      </c>
      <c r="T54" s="376"/>
      <c r="U54" s="373"/>
      <c r="V54" s="376"/>
      <c r="W54" s="373"/>
      <c r="X54" s="376"/>
      <c r="Y54" s="373"/>
      <c r="Z54" s="376" t="s">
        <v>663</v>
      </c>
      <c r="AA54" s="373" t="str">
        <f>VLOOKUP(Z54,'Matriz de riesgos 1a parte'!$Q$7:$S$109,3,FALSE)</f>
        <v>Deterioro de la imagen de la Empresa ante Entes de Control</v>
      </c>
      <c r="AB54" s="376"/>
      <c r="AC54" s="373"/>
      <c r="AD54" s="376"/>
      <c r="AE54" s="407"/>
    </row>
    <row r="55" spans="1:31" ht="72.5" x14ac:dyDescent="0.35">
      <c r="A55" s="359">
        <v>5</v>
      </c>
      <c r="B55" s="160" t="str">
        <f>+VLOOKUP(C55,'Matriz de riesgos 1a parte'!$B$5:$N$109,3,FALSE)</f>
        <v xml:space="preserve">Evaluación Independiente </v>
      </c>
      <c r="C55" s="346" t="s">
        <v>669</v>
      </c>
      <c r="D55" s="160" t="str">
        <f>+VLOOKUP(C55,'Matriz de riesgos 1a parte'!$B$5:$N$109,13,FALSE)</f>
        <v>Corrupción</v>
      </c>
      <c r="E55" s="156" t="s">
        <v>672</v>
      </c>
      <c r="F55" s="346" t="s">
        <v>327</v>
      </c>
      <c r="G55" s="156" t="s">
        <v>1335</v>
      </c>
      <c r="H55" s="348" t="s">
        <v>1336</v>
      </c>
      <c r="I55" s="156" t="s">
        <v>248</v>
      </c>
      <c r="J55" s="156" t="s">
        <v>1330</v>
      </c>
      <c r="K55" s="156" t="s">
        <v>77</v>
      </c>
      <c r="L55" s="156">
        <v>30</v>
      </c>
      <c r="M55" s="156" t="s">
        <v>133</v>
      </c>
      <c r="N55" s="156">
        <v>20</v>
      </c>
      <c r="O55" s="156" t="s">
        <v>183</v>
      </c>
      <c r="P55" s="156">
        <v>30</v>
      </c>
      <c r="Q55" s="156" t="s">
        <v>231</v>
      </c>
      <c r="R55" s="156">
        <v>20</v>
      </c>
      <c r="S55" s="156">
        <v>100</v>
      </c>
      <c r="T55" s="376"/>
      <c r="U55" s="373"/>
      <c r="V55" s="376"/>
      <c r="W55" s="373"/>
      <c r="X55" s="376"/>
      <c r="Y55" s="373"/>
      <c r="Z55" s="376" t="s">
        <v>673</v>
      </c>
      <c r="AA55" s="373" t="str">
        <f>VLOOKUP(Z55,'Matriz de riesgos 1a parte'!$Q$7:$S$109,3,FALSE)</f>
        <v>Deterioro de la imagen de la Empresa ante Entes de Control</v>
      </c>
      <c r="AB55" s="376"/>
      <c r="AC55" s="373"/>
      <c r="AD55" s="376"/>
      <c r="AE55" s="407"/>
    </row>
    <row r="56" spans="1:31" ht="84" x14ac:dyDescent="0.35">
      <c r="A56" s="359">
        <v>1</v>
      </c>
      <c r="B56" s="160" t="str">
        <f>+VLOOKUP(C56,'Matriz de riesgos 1a parte'!$B$5:$N$109,3,FALSE)</f>
        <v>Gestión de Calibración, Hidrometeorologia y Ensayo</v>
      </c>
      <c r="C56" s="346" t="s">
        <v>675</v>
      </c>
      <c r="D56" s="160" t="str">
        <f>+VLOOKUP(C56,'Matriz de riesgos 1a parte'!$B$5:$N$109,13,FALSE)</f>
        <v>Corrupción</v>
      </c>
      <c r="E56" s="156" t="s">
        <v>681</v>
      </c>
      <c r="F56" s="346" t="s">
        <v>326</v>
      </c>
      <c r="G56" s="156" t="s">
        <v>1337</v>
      </c>
      <c r="H56" s="348" t="s">
        <v>1338</v>
      </c>
      <c r="I56" s="156" t="s">
        <v>168</v>
      </c>
      <c r="J56" s="156" t="s">
        <v>1339</v>
      </c>
      <c r="K56" s="156" t="s">
        <v>56</v>
      </c>
      <c r="L56" s="156">
        <v>15</v>
      </c>
      <c r="M56" s="156" t="s">
        <v>133</v>
      </c>
      <c r="N56" s="156">
        <v>20</v>
      </c>
      <c r="O56" s="156" t="s">
        <v>172</v>
      </c>
      <c r="P56" s="156">
        <v>15</v>
      </c>
      <c r="Q56" s="156" t="s">
        <v>211</v>
      </c>
      <c r="R56" s="156">
        <v>0</v>
      </c>
      <c r="S56" s="156">
        <v>50</v>
      </c>
      <c r="T56" s="376" t="s">
        <v>679</v>
      </c>
      <c r="U56" s="373" t="str">
        <f>VLOOKUP(T56,'Matriz de riesgos 1a parte'!$K$7:$M$109,3,FALSE)</f>
        <v>Vulnerabilidad en el Sistema de información utilizado para la captura y almacenamiento de datos de los ensayos de suelos</v>
      </c>
      <c r="V56" s="376"/>
      <c r="W56" s="373"/>
      <c r="X56" s="376"/>
      <c r="Y56" s="373"/>
      <c r="Z56" s="376"/>
      <c r="AA56" s="373"/>
      <c r="AB56" s="376"/>
      <c r="AC56" s="373"/>
      <c r="AD56" s="376"/>
      <c r="AE56" s="407"/>
    </row>
    <row r="57" spans="1:31" ht="43.5" x14ac:dyDescent="0.35">
      <c r="A57" s="359">
        <v>2</v>
      </c>
      <c r="B57" s="160" t="str">
        <f>+VLOOKUP(C57,'Matriz de riesgos 1a parte'!$B$5:$N$109,3,FALSE)</f>
        <v>Gestión de Calibración, Hidrometeorologia y Ensayo</v>
      </c>
      <c r="C57" s="346" t="s">
        <v>675</v>
      </c>
      <c r="D57" s="160" t="str">
        <f>+VLOOKUP(C57,'Matriz de riesgos 1a parte'!$B$5:$N$109,13,FALSE)</f>
        <v>Corrupción</v>
      </c>
      <c r="E57" s="156" t="s">
        <v>681</v>
      </c>
      <c r="F57" s="346" t="s">
        <v>326</v>
      </c>
      <c r="G57" s="156" t="s">
        <v>1340</v>
      </c>
      <c r="H57" s="348" t="s">
        <v>1341</v>
      </c>
      <c r="I57" s="156" t="s">
        <v>168</v>
      </c>
      <c r="J57" s="156" t="s">
        <v>1342</v>
      </c>
      <c r="K57" s="156" t="s">
        <v>77</v>
      </c>
      <c r="L57" s="156">
        <v>30</v>
      </c>
      <c r="M57" s="156" t="s">
        <v>133</v>
      </c>
      <c r="N57" s="156">
        <v>20</v>
      </c>
      <c r="O57" s="156" t="s">
        <v>183</v>
      </c>
      <c r="P57" s="156">
        <v>30</v>
      </c>
      <c r="Q57" s="156" t="s">
        <v>211</v>
      </c>
      <c r="R57" s="156">
        <v>0</v>
      </c>
      <c r="S57" s="156">
        <v>80</v>
      </c>
      <c r="T57" s="376" t="s">
        <v>684</v>
      </c>
      <c r="U57" s="373" t="str">
        <f>VLOOKUP(T57,'Matriz de riesgos 1a parte'!$K$7:$M$109,3,FALSE)</f>
        <v>Vulnerabilidad en el acceso a las instalaciones</v>
      </c>
      <c r="V57" s="376"/>
      <c r="W57" s="373"/>
      <c r="X57" s="376"/>
      <c r="Y57" s="373"/>
      <c r="Z57" s="376"/>
      <c r="AA57" s="373"/>
      <c r="AB57" s="376"/>
      <c r="AC57" s="373"/>
      <c r="AD57" s="376"/>
      <c r="AE57" s="407"/>
    </row>
    <row r="58" spans="1:31" ht="43.5" x14ac:dyDescent="0.35">
      <c r="A58" s="359">
        <v>3</v>
      </c>
      <c r="B58" s="160" t="str">
        <f>+VLOOKUP(C58,'Matriz de riesgos 1a parte'!$B$5:$N$109,3,FALSE)</f>
        <v>Gestión de Calibración, Hidrometeorologia y Ensayo</v>
      </c>
      <c r="C58" s="346" t="s">
        <v>675</v>
      </c>
      <c r="D58" s="160" t="str">
        <f>+VLOOKUP(C58,'Matriz de riesgos 1a parte'!$B$5:$N$109,13,FALSE)</f>
        <v>Corrupción</v>
      </c>
      <c r="E58" s="156" t="s">
        <v>681</v>
      </c>
      <c r="F58" s="346" t="s">
        <v>326</v>
      </c>
      <c r="G58" s="156" t="s">
        <v>1343</v>
      </c>
      <c r="H58" s="348" t="s">
        <v>1344</v>
      </c>
      <c r="I58" s="156" t="s">
        <v>168</v>
      </c>
      <c r="J58" s="156" t="s">
        <v>1342</v>
      </c>
      <c r="K58" s="156" t="s">
        <v>56</v>
      </c>
      <c r="L58" s="156">
        <v>15</v>
      </c>
      <c r="M58" s="156" t="s">
        <v>133</v>
      </c>
      <c r="N58" s="156">
        <v>20</v>
      </c>
      <c r="O58" s="156" t="s">
        <v>172</v>
      </c>
      <c r="P58" s="156">
        <v>15</v>
      </c>
      <c r="Q58" s="156" t="s">
        <v>211</v>
      </c>
      <c r="R58" s="156">
        <v>0</v>
      </c>
      <c r="S58" s="156">
        <v>50</v>
      </c>
      <c r="T58" s="376" t="s">
        <v>684</v>
      </c>
      <c r="U58" s="373" t="str">
        <f>VLOOKUP(T58,'Matriz de riesgos 1a parte'!$K$7:$M$109,3,FALSE)</f>
        <v>Vulnerabilidad en el acceso a las instalaciones</v>
      </c>
      <c r="V58" s="376"/>
      <c r="W58" s="373"/>
      <c r="X58" s="376"/>
      <c r="Y58" s="373"/>
      <c r="Z58" s="376"/>
      <c r="AA58" s="373"/>
      <c r="AB58" s="376"/>
      <c r="AC58" s="373"/>
      <c r="AD58" s="376"/>
      <c r="AE58" s="407"/>
    </row>
    <row r="59" spans="1:31" ht="157.5" x14ac:dyDescent="0.35">
      <c r="A59" s="359">
        <v>4</v>
      </c>
      <c r="B59" s="160" t="str">
        <f>+VLOOKUP(C59,'Matriz de riesgos 1a parte'!$B$5:$N$109,3,FALSE)</f>
        <v>Gestión de Calibración, Hidrometeorologia y Ensayo</v>
      </c>
      <c r="C59" s="346" t="s">
        <v>675</v>
      </c>
      <c r="D59" s="160" t="str">
        <f>+VLOOKUP(C59,'Matriz de riesgos 1a parte'!$B$5:$N$109,13,FALSE)</f>
        <v>Corrupción</v>
      </c>
      <c r="E59" s="156" t="s">
        <v>681</v>
      </c>
      <c r="F59" s="346" t="s">
        <v>326</v>
      </c>
      <c r="G59" s="156" t="s">
        <v>1346</v>
      </c>
      <c r="H59" s="348" t="s">
        <v>1347</v>
      </c>
      <c r="I59" s="156" t="s">
        <v>168</v>
      </c>
      <c r="J59" s="156" t="s">
        <v>1348</v>
      </c>
      <c r="K59" s="156" t="s">
        <v>56</v>
      </c>
      <c r="L59" s="156">
        <v>15</v>
      </c>
      <c r="M59" s="156" t="s">
        <v>133</v>
      </c>
      <c r="N59" s="156">
        <v>20</v>
      </c>
      <c r="O59" s="156" t="s">
        <v>172</v>
      </c>
      <c r="P59" s="156">
        <v>15</v>
      </c>
      <c r="Q59" s="156" t="s">
        <v>231</v>
      </c>
      <c r="R59" s="156">
        <v>20</v>
      </c>
      <c r="S59" s="156">
        <v>70</v>
      </c>
      <c r="T59" s="376" t="s">
        <v>688</v>
      </c>
      <c r="U59" s="373" t="str">
        <f>VLOOKUP(T59,'Matriz de riesgos 1a parte'!$K$7:$M$109,3,FALSE)</f>
        <v>Presión interna o externa de índole comercial, financiera o de otra naturaleza para que los resultados de laboratorio de los clientes sean manipulados, divulgados o emitidos sin cumplir la programación definida.</v>
      </c>
      <c r="V59" s="376" t="s">
        <v>692</v>
      </c>
      <c r="W59" s="373" t="str">
        <f>VLOOKUP(V59,'Matriz de riesgos 1a parte'!$K$7:$M$109,3,FALSE)</f>
        <v>Que la persona que ejecuta el ensayo o calibración sea la misma que revisa y aprueba los resultados</v>
      </c>
      <c r="X59" s="376" t="s">
        <v>695</v>
      </c>
      <c r="Y59" s="373" t="str">
        <f>VLOOKUP(X59,'Matriz de riesgos 1a parte'!$K$7:$M$109,3,FALSE)</f>
        <v>Que la persona que toma la muestra sea la misma que realiza el ensayo o revisa y aprueba los resultados</v>
      </c>
      <c r="Z59" s="376"/>
      <c r="AA59" s="373"/>
      <c r="AB59" s="376"/>
      <c r="AC59" s="373"/>
      <c r="AD59" s="376"/>
      <c r="AE59" s="407"/>
    </row>
    <row r="60" spans="1:31" ht="157.5" x14ac:dyDescent="0.35">
      <c r="A60" s="359">
        <v>5</v>
      </c>
      <c r="B60" s="160" t="str">
        <f>+VLOOKUP(C60,'Matriz de riesgos 1a parte'!$B$5:$N$109,3,FALSE)</f>
        <v>Gestión de Calibración, Hidrometeorologia y Ensayo</v>
      </c>
      <c r="C60" s="346" t="s">
        <v>675</v>
      </c>
      <c r="D60" s="160" t="str">
        <f>+VLOOKUP(C60,'Matriz de riesgos 1a parte'!$B$5:$N$109,13,FALSE)</f>
        <v>Corrupción</v>
      </c>
      <c r="E60" s="156" t="s">
        <v>681</v>
      </c>
      <c r="F60" s="346" t="s">
        <v>326</v>
      </c>
      <c r="G60" s="156" t="s">
        <v>1349</v>
      </c>
      <c r="H60" s="348" t="s">
        <v>1350</v>
      </c>
      <c r="I60" s="156" t="s">
        <v>168</v>
      </c>
      <c r="J60" s="156" t="s">
        <v>1348</v>
      </c>
      <c r="K60" s="156" t="s">
        <v>56</v>
      </c>
      <c r="L60" s="156">
        <v>15</v>
      </c>
      <c r="M60" s="156" t="s">
        <v>133</v>
      </c>
      <c r="N60" s="156">
        <v>20</v>
      </c>
      <c r="O60" s="156" t="s">
        <v>172</v>
      </c>
      <c r="P60" s="156">
        <v>15</v>
      </c>
      <c r="Q60" s="156" t="s">
        <v>211</v>
      </c>
      <c r="R60" s="156">
        <v>0</v>
      </c>
      <c r="S60" s="156">
        <v>50</v>
      </c>
      <c r="T60" s="376" t="s">
        <v>688</v>
      </c>
      <c r="U60" s="373" t="str">
        <f>VLOOKUP(T60,'Matriz de riesgos 1a parte'!$K$7:$M$109,3,FALSE)</f>
        <v>Presión interna o externa de índole comercial, financiera o de otra naturaleza para que los resultados de laboratorio de los clientes sean manipulados, divulgados o emitidos sin cumplir la programación definida.</v>
      </c>
      <c r="V60" s="376"/>
      <c r="W60" s="373"/>
      <c r="X60" s="376"/>
      <c r="Y60" s="373"/>
      <c r="Z60" s="376"/>
      <c r="AA60" s="373"/>
      <c r="AB60" s="376"/>
      <c r="AC60" s="373"/>
      <c r="AD60" s="376"/>
      <c r="AE60" s="407"/>
    </row>
    <row r="61" spans="1:31" ht="84" x14ac:dyDescent="0.35">
      <c r="A61" s="359">
        <v>1</v>
      </c>
      <c r="B61" s="160" t="str">
        <f>+VLOOKUP(C61,'Matriz de riesgos 1a parte'!$B$5:$N$109,3,FALSE)</f>
        <v>Gestión de Calibración, Hidrometeorologia y Ensayo</v>
      </c>
      <c r="C61" s="346" t="s">
        <v>675</v>
      </c>
      <c r="D61" s="160" t="str">
        <f>+VLOOKUP(C61,'Matriz de riesgos 1a parte'!$B$5:$N$109,13,FALSE)</f>
        <v>Corrupción</v>
      </c>
      <c r="E61" s="156" t="s">
        <v>681</v>
      </c>
      <c r="F61" s="346" t="s">
        <v>327</v>
      </c>
      <c r="G61" s="156" t="s">
        <v>1185</v>
      </c>
      <c r="H61" s="348" t="s">
        <v>1186</v>
      </c>
      <c r="I61" s="156" t="s">
        <v>49</v>
      </c>
      <c r="J61" s="156" t="s">
        <v>1187</v>
      </c>
      <c r="K61" s="156" t="s">
        <v>56</v>
      </c>
      <c r="L61" s="156">
        <v>15</v>
      </c>
      <c r="M61" s="156" t="s">
        <v>133</v>
      </c>
      <c r="N61" s="156">
        <v>20</v>
      </c>
      <c r="O61" s="156" t="s">
        <v>172</v>
      </c>
      <c r="P61" s="156">
        <v>15</v>
      </c>
      <c r="Q61" s="156" t="s">
        <v>231</v>
      </c>
      <c r="R61" s="156">
        <v>20</v>
      </c>
      <c r="S61" s="156">
        <v>70</v>
      </c>
      <c r="T61" s="376"/>
      <c r="U61" s="373"/>
      <c r="V61" s="376"/>
      <c r="W61" s="373"/>
      <c r="X61" s="376"/>
      <c r="Y61" s="373"/>
      <c r="Z61" s="376" t="s">
        <v>682</v>
      </c>
      <c r="AA61" s="373" t="str">
        <f>VLOOKUP(Z61,'Matriz de riesgos 1a parte'!$Q$7:$S$109,3,FALSE)</f>
        <v>Impacto en la imagen ante los clientes, usuarios, Entes de Control, Entes Acreditadores y otros grupos de interés</v>
      </c>
      <c r="AB61" s="376"/>
      <c r="AC61" s="373"/>
      <c r="AD61" s="376"/>
      <c r="AE61" s="407"/>
    </row>
    <row r="62" spans="1:31" ht="188.5" x14ac:dyDescent="0.35">
      <c r="A62" s="359">
        <v>25</v>
      </c>
      <c r="B62" s="160" t="str">
        <f>+VLOOKUP(C62,'Matriz de riesgos 1a parte'!$B$5:$N$109,3,FALSE)</f>
        <v>Gestión Comercial</v>
      </c>
      <c r="C62" s="346" t="s">
        <v>713</v>
      </c>
      <c r="D62" s="160" t="str">
        <f>+VLOOKUP(C62,'Matriz de riesgos 1a parte'!$B$5:$N$109,13,FALSE)</f>
        <v>Corrupción</v>
      </c>
      <c r="E62" s="156" t="s">
        <v>719</v>
      </c>
      <c r="F62" s="346" t="s">
        <v>326</v>
      </c>
      <c r="G62" s="156" t="s">
        <v>1353</v>
      </c>
      <c r="H62" s="348" t="s">
        <v>1354</v>
      </c>
      <c r="I62" s="156" t="s">
        <v>107</v>
      </c>
      <c r="J62" s="156" t="s">
        <v>1355</v>
      </c>
      <c r="K62" s="156" t="s">
        <v>77</v>
      </c>
      <c r="L62" s="156">
        <v>30</v>
      </c>
      <c r="M62" s="156" t="s">
        <v>133</v>
      </c>
      <c r="N62" s="156">
        <v>20</v>
      </c>
      <c r="O62" s="156" t="s">
        <v>183</v>
      </c>
      <c r="P62" s="156">
        <v>30</v>
      </c>
      <c r="Q62" s="156" t="s">
        <v>231</v>
      </c>
      <c r="R62" s="156">
        <v>20</v>
      </c>
      <c r="S62" s="156">
        <v>100</v>
      </c>
      <c r="T62" s="376" t="s">
        <v>717</v>
      </c>
      <c r="U62" s="373" t="str">
        <f>VLOOKUP(T62,'Matriz de riesgos 1a parte'!$K$7:$M$109,3,FALSE)</f>
        <v>Alterar la información técnica y comercial, en los formatos de visita por parte del funcionario de terreno.</v>
      </c>
      <c r="V62" s="376"/>
      <c r="W62" s="373"/>
      <c r="X62" s="376"/>
      <c r="Y62" s="373"/>
      <c r="Z62" s="376"/>
      <c r="AA62" s="373"/>
      <c r="AB62" s="376"/>
      <c r="AC62" s="373"/>
      <c r="AD62" s="376"/>
      <c r="AE62" s="407"/>
    </row>
    <row r="63" spans="1:31" ht="391.5" x14ac:dyDescent="0.35">
      <c r="A63" s="359">
        <v>26</v>
      </c>
      <c r="B63" s="160" t="str">
        <f>+VLOOKUP(C63,'Matriz de riesgos 1a parte'!$B$5:$N$109,3,FALSE)</f>
        <v>Gestión Comercial</v>
      </c>
      <c r="C63" s="346" t="s">
        <v>713</v>
      </c>
      <c r="D63" s="160" t="str">
        <f>+VLOOKUP(C63,'Matriz de riesgos 1a parte'!$B$5:$N$109,13,FALSE)</f>
        <v>Corrupción</v>
      </c>
      <c r="E63" s="156" t="s">
        <v>719</v>
      </c>
      <c r="F63" s="346" t="s">
        <v>326</v>
      </c>
      <c r="G63" s="156" t="s">
        <v>1356</v>
      </c>
      <c r="H63" s="348" t="s">
        <v>1357</v>
      </c>
      <c r="I63" s="156" t="s">
        <v>107</v>
      </c>
      <c r="J63" s="156" t="s">
        <v>1355</v>
      </c>
      <c r="K63" s="156" t="s">
        <v>77</v>
      </c>
      <c r="L63" s="156">
        <v>30</v>
      </c>
      <c r="M63" s="156" t="s">
        <v>133</v>
      </c>
      <c r="N63" s="156">
        <v>20</v>
      </c>
      <c r="O63" s="156" t="s">
        <v>183</v>
      </c>
      <c r="P63" s="156">
        <v>30</v>
      </c>
      <c r="Q63" s="156" t="s">
        <v>231</v>
      </c>
      <c r="R63" s="156">
        <v>20</v>
      </c>
      <c r="S63" s="156">
        <v>100</v>
      </c>
      <c r="T63" s="376" t="s">
        <v>733</v>
      </c>
      <c r="U63" s="373" t="str">
        <f>VLOOKUP(T63,'Matriz de riesgos 1a parte'!$K$7:$M$109,3,FALSE)</f>
        <v>Falta de supervisión de las partidas bloquedas reportadas por la Dirección Jurisdicción Coactiva.</v>
      </c>
      <c r="V63" s="376"/>
      <c r="W63" s="373"/>
      <c r="X63" s="376"/>
      <c r="Y63" s="373"/>
      <c r="Z63" s="376"/>
      <c r="AA63" s="373"/>
      <c r="AB63" s="376"/>
      <c r="AC63" s="373"/>
      <c r="AD63" s="376"/>
      <c r="AE63" s="407"/>
    </row>
    <row r="64" spans="1:31" ht="362.5" x14ac:dyDescent="0.35">
      <c r="A64" s="359">
        <v>27</v>
      </c>
      <c r="B64" s="160" t="str">
        <f>+VLOOKUP(C64,'Matriz de riesgos 1a parte'!$B$5:$N$109,3,FALSE)</f>
        <v>Gestión Comercial</v>
      </c>
      <c r="C64" s="346" t="s">
        <v>713</v>
      </c>
      <c r="D64" s="160" t="str">
        <f>+VLOOKUP(C64,'Matriz de riesgos 1a parte'!$B$5:$N$109,13,FALSE)</f>
        <v>Corrupción</v>
      </c>
      <c r="E64" s="156" t="s">
        <v>719</v>
      </c>
      <c r="F64" s="346" t="s">
        <v>326</v>
      </c>
      <c r="G64" s="156" t="s">
        <v>1358</v>
      </c>
      <c r="H64" s="348" t="s">
        <v>1359</v>
      </c>
      <c r="I64" s="156" t="s">
        <v>107</v>
      </c>
      <c r="J64" s="156" t="s">
        <v>1355</v>
      </c>
      <c r="K64" s="156" t="s">
        <v>77</v>
      </c>
      <c r="L64" s="156">
        <v>30</v>
      </c>
      <c r="M64" s="156" t="s">
        <v>133</v>
      </c>
      <c r="N64" s="156">
        <v>20</v>
      </c>
      <c r="O64" s="156" t="s">
        <v>183</v>
      </c>
      <c r="P64" s="156">
        <v>30</v>
      </c>
      <c r="Q64" s="156" t="s">
        <v>231</v>
      </c>
      <c r="R64" s="156">
        <v>20</v>
      </c>
      <c r="S64" s="156">
        <v>100</v>
      </c>
      <c r="T64" s="376" t="s">
        <v>725</v>
      </c>
      <c r="U64" s="373" t="str">
        <f>VLOOKUP(T64,'Matriz de riesgos 1a parte'!$K$7:$M$109,3,FALSE)</f>
        <v>Falta de segregaciòn de los permisos de usuarios en el SIE.</v>
      </c>
      <c r="V64" s="376"/>
      <c r="W64" s="373"/>
      <c r="X64" s="376"/>
      <c r="Y64" s="373"/>
      <c r="Z64" s="376"/>
      <c r="AA64" s="373"/>
      <c r="AB64" s="376"/>
      <c r="AC64" s="373"/>
      <c r="AD64" s="376"/>
      <c r="AE64" s="407"/>
    </row>
    <row r="65" spans="1:31" ht="275.5" x14ac:dyDescent="0.35">
      <c r="A65" s="359">
        <v>28</v>
      </c>
      <c r="B65" s="160" t="str">
        <f>+VLOOKUP(C65,'Matriz de riesgos 1a parte'!$B$5:$N$109,3,FALSE)</f>
        <v>Gestión Comercial</v>
      </c>
      <c r="C65" s="346" t="s">
        <v>713</v>
      </c>
      <c r="D65" s="160" t="str">
        <f>+VLOOKUP(C65,'Matriz de riesgos 1a parte'!$B$5:$N$109,13,FALSE)</f>
        <v>Corrupción</v>
      </c>
      <c r="E65" s="156" t="s">
        <v>719</v>
      </c>
      <c r="F65" s="346" t="s">
        <v>326</v>
      </c>
      <c r="G65" s="156" t="s">
        <v>1360</v>
      </c>
      <c r="H65" s="348" t="s">
        <v>1361</v>
      </c>
      <c r="I65" s="156" t="s">
        <v>107</v>
      </c>
      <c r="J65" s="156" t="s">
        <v>1352</v>
      </c>
      <c r="K65" s="156" t="s">
        <v>77</v>
      </c>
      <c r="L65" s="156">
        <v>30</v>
      </c>
      <c r="M65" s="156" t="s">
        <v>133</v>
      </c>
      <c r="N65" s="156">
        <v>20</v>
      </c>
      <c r="O65" s="156" t="s">
        <v>183</v>
      </c>
      <c r="P65" s="156">
        <v>30</v>
      </c>
      <c r="Q65" s="156" t="s">
        <v>231</v>
      </c>
      <c r="R65" s="156">
        <v>20</v>
      </c>
      <c r="S65" s="156">
        <v>100</v>
      </c>
      <c r="T65" s="376" t="s">
        <v>725</v>
      </c>
      <c r="U65" s="373" t="str">
        <f>VLOOKUP(T65,'Matriz de riesgos 1a parte'!$K$7:$M$109,3,FALSE)</f>
        <v>Falta de segregaciòn de los permisos de usuarios en el SIE.</v>
      </c>
      <c r="V65" s="376"/>
      <c r="W65" s="373"/>
      <c r="X65" s="376"/>
      <c r="Y65" s="373"/>
      <c r="Z65" s="376"/>
      <c r="AA65" s="373"/>
      <c r="AB65" s="376"/>
      <c r="AC65" s="373"/>
      <c r="AD65" s="376"/>
      <c r="AE65" s="407"/>
    </row>
    <row r="66" spans="1:31" ht="319" x14ac:dyDescent="0.35">
      <c r="A66" s="359">
        <v>29</v>
      </c>
      <c r="B66" s="160" t="str">
        <f>+VLOOKUP(C66,'Matriz de riesgos 1a parte'!$B$5:$N$109,3,FALSE)</f>
        <v>Gestión Comercial</v>
      </c>
      <c r="C66" s="346" t="s">
        <v>736</v>
      </c>
      <c r="D66" s="160" t="str">
        <f>+VLOOKUP(C66,'Matriz de riesgos 1a parte'!$B$5:$N$109,13,FALSE)</f>
        <v>Corrupción</v>
      </c>
      <c r="E66" s="156" t="s">
        <v>741</v>
      </c>
      <c r="F66" s="346" t="s">
        <v>326</v>
      </c>
      <c r="G66" s="156" t="s">
        <v>1362</v>
      </c>
      <c r="H66" s="348" t="s">
        <v>1363</v>
      </c>
      <c r="I66" s="156" t="s">
        <v>107</v>
      </c>
      <c r="J66" s="156" t="s">
        <v>1364</v>
      </c>
      <c r="K66" s="156" t="s">
        <v>35</v>
      </c>
      <c r="L66" s="156">
        <v>0</v>
      </c>
      <c r="M66" s="156" t="s">
        <v>110</v>
      </c>
      <c r="N66" s="156">
        <v>5</v>
      </c>
      <c r="O66" s="156" t="s">
        <v>159</v>
      </c>
      <c r="P66" s="156">
        <v>5</v>
      </c>
      <c r="Q66" s="156" t="s">
        <v>211</v>
      </c>
      <c r="R66" s="156">
        <v>0</v>
      </c>
      <c r="S66" s="156">
        <v>10</v>
      </c>
      <c r="T66" s="376" t="s">
        <v>739</v>
      </c>
      <c r="U66" s="373" t="str">
        <f>VLOOKUP(T66,'Matriz de riesgos 1a parte'!$K$7:$M$109,3,FALSE)</f>
        <v>Alterar la información inherente al proceso de recuperación de consumos en la gestión comercial, actuación administrativa y/o penal.</v>
      </c>
      <c r="V66" s="376"/>
      <c r="W66" s="373"/>
      <c r="X66" s="376"/>
      <c r="Y66" s="373"/>
      <c r="Z66" s="376"/>
      <c r="AA66" s="373"/>
      <c r="AB66" s="376"/>
      <c r="AC66" s="373"/>
      <c r="AD66" s="376"/>
      <c r="AE66" s="407"/>
    </row>
    <row r="67" spans="1:31" ht="72.5" x14ac:dyDescent="0.35">
      <c r="A67" s="359">
        <v>1</v>
      </c>
      <c r="B67" s="160" t="str">
        <f>+VLOOKUP(C67,'Matriz de riesgos 1a parte'!$B$5:$N$109,3,FALSE)</f>
        <v>Gestión Comercial</v>
      </c>
      <c r="C67" s="346" t="s">
        <v>736</v>
      </c>
      <c r="D67" s="160" t="str">
        <f>+VLOOKUP(C67,'Matriz de riesgos 1a parte'!$B$5:$N$109,13,FALSE)</f>
        <v>Corrupción</v>
      </c>
      <c r="E67" s="156" t="s">
        <v>741</v>
      </c>
      <c r="F67" s="346" t="s">
        <v>327</v>
      </c>
      <c r="G67" s="156" t="s">
        <v>1185</v>
      </c>
      <c r="H67" s="348" t="s">
        <v>1186</v>
      </c>
      <c r="I67" s="156" t="s">
        <v>49</v>
      </c>
      <c r="J67" s="156" t="s">
        <v>1187</v>
      </c>
      <c r="K67" s="156" t="s">
        <v>56</v>
      </c>
      <c r="L67" s="156">
        <v>15</v>
      </c>
      <c r="M67" s="156" t="s">
        <v>133</v>
      </c>
      <c r="N67" s="156">
        <v>20</v>
      </c>
      <c r="O67" s="156" t="s">
        <v>172</v>
      </c>
      <c r="P67" s="156">
        <v>15</v>
      </c>
      <c r="Q67" s="156" t="s">
        <v>231</v>
      </c>
      <c r="R67" s="156">
        <v>20</v>
      </c>
      <c r="S67" s="156">
        <v>70</v>
      </c>
      <c r="T67" s="376"/>
      <c r="U67" s="373"/>
      <c r="V67" s="376"/>
      <c r="W67" s="373"/>
      <c r="X67" s="376"/>
      <c r="Y67" s="373"/>
      <c r="Z67" s="376" t="s">
        <v>746</v>
      </c>
      <c r="AA67" s="373" t="str">
        <f>VLOOKUP(Z67,'Matriz de riesgos 1a parte'!$Q$7:$S$109,3,FALSE)</f>
        <v>Deterioro de la imagen ante la ciudadanía, Entes de Control u otros grupos de interés.</v>
      </c>
      <c r="AB67" s="376"/>
      <c r="AC67" s="373"/>
      <c r="AD67" s="376"/>
      <c r="AE67" s="407"/>
    </row>
    <row r="68" spans="1:31" ht="217.5" x14ac:dyDescent="0.35">
      <c r="A68" s="359">
        <v>30</v>
      </c>
      <c r="B68" s="160" t="str">
        <f>+VLOOKUP(C68,'Matriz de riesgos 1a parte'!$B$5:$N$109,3,FALSE)</f>
        <v>Gestión Comercial</v>
      </c>
      <c r="C68" s="346" t="s">
        <v>747</v>
      </c>
      <c r="D68" s="160" t="str">
        <f>+VLOOKUP(C68,'Matriz de riesgos 1a parte'!$B$5:$N$109,13,FALSE)</f>
        <v>Corrupción</v>
      </c>
      <c r="E68" s="156" t="s">
        <v>753</v>
      </c>
      <c r="F68" s="346" t="s">
        <v>326</v>
      </c>
      <c r="G68" s="156" t="s">
        <v>1365</v>
      </c>
      <c r="H68" s="348" t="s">
        <v>1366</v>
      </c>
      <c r="I68" s="156" t="s">
        <v>107</v>
      </c>
      <c r="J68" s="156" t="s">
        <v>1367</v>
      </c>
      <c r="K68" s="156" t="s">
        <v>35</v>
      </c>
      <c r="L68" s="156">
        <v>0</v>
      </c>
      <c r="M68" s="156" t="s">
        <v>110</v>
      </c>
      <c r="N68" s="156">
        <v>5</v>
      </c>
      <c r="O68" s="156" t="s">
        <v>159</v>
      </c>
      <c r="P68" s="156">
        <v>5</v>
      </c>
      <c r="Q68" s="156" t="s">
        <v>211</v>
      </c>
      <c r="R68" s="156">
        <v>0</v>
      </c>
      <c r="S68" s="156">
        <v>10</v>
      </c>
      <c r="T68" s="376" t="s">
        <v>751</v>
      </c>
      <c r="U68" s="373" t="str">
        <f>VLOOKUP(T68,'Matriz de riesgos 1a parte'!$K$7:$M$109,3,FALSE)</f>
        <v>Alterar la información técnica y comercial en las Actas de Visita de Verificación por parte los funcionarios del subproceso de  incorporación de usuarios y gestión del desarrollo urbano.</v>
      </c>
      <c r="V68" s="376"/>
      <c r="W68" s="373"/>
      <c r="X68" s="376"/>
      <c r="Y68" s="373"/>
      <c r="Z68" s="376"/>
      <c r="AA68" s="373"/>
      <c r="AB68" s="376"/>
      <c r="AC68" s="373"/>
      <c r="AD68" s="376"/>
      <c r="AE68" s="407"/>
    </row>
    <row r="69" spans="1:31" ht="203" x14ac:dyDescent="0.35">
      <c r="A69" s="359">
        <v>1</v>
      </c>
      <c r="B69" s="160" t="str">
        <f>+VLOOKUP(C69,'Matriz de riesgos 1a parte'!$B$5:$N$109,3,FALSE)</f>
        <v>Gestión Comercial</v>
      </c>
      <c r="C69" s="346" t="s">
        <v>747</v>
      </c>
      <c r="D69" s="160" t="str">
        <f>+VLOOKUP(C69,'Matriz de riesgos 1a parte'!$B$5:$N$109,13,FALSE)</f>
        <v>Corrupción</v>
      </c>
      <c r="E69" s="156" t="s">
        <v>753</v>
      </c>
      <c r="F69" s="346" t="s">
        <v>327</v>
      </c>
      <c r="G69" s="156" t="s">
        <v>1185</v>
      </c>
      <c r="H69" s="348" t="s">
        <v>1186</v>
      </c>
      <c r="I69" s="156" t="s">
        <v>49</v>
      </c>
      <c r="J69" s="156" t="s">
        <v>1187</v>
      </c>
      <c r="K69" s="156" t="s">
        <v>56</v>
      </c>
      <c r="L69" s="156">
        <v>15</v>
      </c>
      <c r="M69" s="156" t="s">
        <v>133</v>
      </c>
      <c r="N69" s="156">
        <v>20</v>
      </c>
      <c r="O69" s="156" t="s">
        <v>172</v>
      </c>
      <c r="P69" s="156">
        <v>15</v>
      </c>
      <c r="Q69" s="156" t="s">
        <v>231</v>
      </c>
      <c r="R69" s="156">
        <v>20</v>
      </c>
      <c r="S69" s="156">
        <v>70</v>
      </c>
      <c r="T69" s="376"/>
      <c r="U69" s="373"/>
      <c r="V69" s="376"/>
      <c r="W69" s="373"/>
      <c r="X69" s="376"/>
      <c r="Y69" s="373"/>
      <c r="Z69" s="376" t="s">
        <v>759</v>
      </c>
      <c r="AA69" s="373" t="str">
        <f>VLOOKUP(Z69,'Matriz de riesgos 1a parte'!$Q$7:$S$109,3,FALSE)</f>
        <v>Deterioro de la imagen ante la ciudadanía, Entes de Control u otros grupos de interés.</v>
      </c>
      <c r="AB69" s="376"/>
      <c r="AC69" s="373"/>
      <c r="AD69" s="376"/>
      <c r="AE69" s="407"/>
    </row>
    <row r="70" spans="1:31" ht="145" x14ac:dyDescent="0.35">
      <c r="A70" s="359">
        <v>31</v>
      </c>
      <c r="B70" s="160" t="str">
        <f>+VLOOKUP(C70,'Matriz de riesgos 1a parte'!$B$5:$N$109,3,FALSE)</f>
        <v>Gestión Comercial</v>
      </c>
      <c r="C70" s="346" t="s">
        <v>760</v>
      </c>
      <c r="D70" s="160" t="str">
        <f>+VLOOKUP(C70,'Matriz de riesgos 1a parte'!$B$5:$N$109,13,FALSE)</f>
        <v>Corrupción</v>
      </c>
      <c r="E70" s="156" t="s">
        <v>766</v>
      </c>
      <c r="F70" s="346" t="s">
        <v>327</v>
      </c>
      <c r="G70" s="156" t="s">
        <v>1368</v>
      </c>
      <c r="H70" s="348" t="s">
        <v>1369</v>
      </c>
      <c r="I70" s="156" t="s">
        <v>107</v>
      </c>
      <c r="J70" s="156" t="s">
        <v>1370</v>
      </c>
      <c r="K70" s="156" t="s">
        <v>77</v>
      </c>
      <c r="L70" s="156">
        <v>30</v>
      </c>
      <c r="M70" s="156" t="s">
        <v>133</v>
      </c>
      <c r="N70" s="156">
        <v>20</v>
      </c>
      <c r="O70" s="156" t="s">
        <v>183</v>
      </c>
      <c r="P70" s="156">
        <v>30</v>
      </c>
      <c r="Q70" s="156" t="s">
        <v>221</v>
      </c>
      <c r="R70" s="156">
        <v>10</v>
      </c>
      <c r="S70" s="156">
        <v>90</v>
      </c>
      <c r="T70" s="376"/>
      <c r="U70" s="373"/>
      <c r="V70" s="376"/>
      <c r="W70" s="373"/>
      <c r="X70" s="376"/>
      <c r="Y70" s="373"/>
      <c r="Z70" s="376" t="s">
        <v>769</v>
      </c>
      <c r="AA70" s="373" t="str">
        <f>VLOOKUP(Z70,'Matriz de riesgos 1a parte'!$Q$7:$S$109,3,FALSE)</f>
        <v>Investigaciones disciplinarias a los funcionarios.</v>
      </c>
      <c r="AB70" s="376"/>
      <c r="AC70" s="373"/>
      <c r="AD70" s="376"/>
      <c r="AE70" s="407"/>
    </row>
    <row r="71" spans="1:31" ht="58" x14ac:dyDescent="0.35">
      <c r="A71" s="359">
        <v>1</v>
      </c>
      <c r="B71" s="160" t="str">
        <f>+VLOOKUP(C71,'Matriz de riesgos 1a parte'!$B$5:$N$109,3,FALSE)</f>
        <v>Gestión Comercial</v>
      </c>
      <c r="C71" s="346" t="s">
        <v>760</v>
      </c>
      <c r="D71" s="160" t="str">
        <f>+VLOOKUP(C71,'Matriz de riesgos 1a parte'!$B$5:$N$109,13,FALSE)</f>
        <v>Corrupción</v>
      </c>
      <c r="E71" s="156" t="s">
        <v>766</v>
      </c>
      <c r="F71" s="346" t="s">
        <v>327</v>
      </c>
      <c r="G71" s="156" t="s">
        <v>1185</v>
      </c>
      <c r="H71" s="348" t="s">
        <v>1186</v>
      </c>
      <c r="I71" s="156" t="s">
        <v>49</v>
      </c>
      <c r="J71" s="156" t="s">
        <v>1187</v>
      </c>
      <c r="K71" s="156" t="s">
        <v>56</v>
      </c>
      <c r="L71" s="156">
        <v>15</v>
      </c>
      <c r="M71" s="156" t="s">
        <v>133</v>
      </c>
      <c r="N71" s="156">
        <v>20</v>
      </c>
      <c r="O71" s="156" t="s">
        <v>172</v>
      </c>
      <c r="P71" s="156">
        <v>15</v>
      </c>
      <c r="Q71" s="156" t="s">
        <v>231</v>
      </c>
      <c r="R71" s="156">
        <v>20</v>
      </c>
      <c r="S71" s="156">
        <v>70</v>
      </c>
      <c r="T71" s="376"/>
      <c r="U71" s="373"/>
      <c r="V71" s="376"/>
      <c r="W71" s="373"/>
      <c r="X71" s="376"/>
      <c r="Y71" s="373"/>
      <c r="Z71" s="376" t="s">
        <v>767</v>
      </c>
      <c r="AA71" s="373" t="str">
        <f>VLOOKUP(Z71,'Matriz de riesgos 1a parte'!$Q$7:$S$109,3,FALSE)</f>
        <v>Deterioro de la imagen ante la ciudadanía, Entes de Control u otros grupos de interés.</v>
      </c>
      <c r="AB71" s="376"/>
      <c r="AC71" s="373"/>
      <c r="AD71" s="376"/>
      <c r="AE71" s="407"/>
    </row>
    <row r="72" spans="1:31" ht="261" x14ac:dyDescent="0.35">
      <c r="A72" s="359">
        <v>32</v>
      </c>
      <c r="B72" s="160" t="str">
        <f>+VLOOKUP(C72,'Matriz de riesgos 1a parte'!$B$5:$N$109,3,FALSE)</f>
        <v>Gestión Comercial</v>
      </c>
      <c r="C72" s="346" t="s">
        <v>771</v>
      </c>
      <c r="D72" s="160" t="str">
        <f>+VLOOKUP(C72,'Matriz de riesgos 1a parte'!$B$5:$N$109,13,FALSE)</f>
        <v>Corrupción</v>
      </c>
      <c r="E72" s="156" t="s">
        <v>777</v>
      </c>
      <c r="F72" s="346" t="s">
        <v>326</v>
      </c>
      <c r="G72" s="156" t="s">
        <v>1372</v>
      </c>
      <c r="H72" s="348" t="s">
        <v>1373</v>
      </c>
      <c r="I72" s="156" t="s">
        <v>107</v>
      </c>
      <c r="J72" s="156" t="s">
        <v>1374</v>
      </c>
      <c r="K72" s="156" t="s">
        <v>77</v>
      </c>
      <c r="L72" s="156">
        <v>30</v>
      </c>
      <c r="M72" s="156" t="s">
        <v>133</v>
      </c>
      <c r="N72" s="156">
        <v>20</v>
      </c>
      <c r="O72" s="156" t="s">
        <v>183</v>
      </c>
      <c r="P72" s="156">
        <v>30</v>
      </c>
      <c r="Q72" s="156" t="s">
        <v>231</v>
      </c>
      <c r="R72" s="156">
        <v>20</v>
      </c>
      <c r="S72" s="156">
        <v>100</v>
      </c>
      <c r="T72" s="376" t="s">
        <v>775</v>
      </c>
      <c r="U72" s="373" t="str">
        <f>VLOOKUP(T72,'Matriz de riesgos 1a parte'!$K$7:$M$109,3,FALSE)</f>
        <v>Alterar la información técnica (longitud y diámetro) por parte los funcionarios de la Dirección de Apoyo Técnico.</v>
      </c>
      <c r="V72" s="376"/>
      <c r="W72" s="373"/>
      <c r="X72" s="376"/>
      <c r="Y72" s="373"/>
      <c r="Z72" s="376"/>
      <c r="AA72" s="373"/>
      <c r="AB72" s="376"/>
      <c r="AC72" s="373"/>
      <c r="AD72" s="376"/>
      <c r="AE72" s="407"/>
    </row>
    <row r="73" spans="1:31" ht="145" x14ac:dyDescent="0.35">
      <c r="A73" s="359">
        <v>33</v>
      </c>
      <c r="B73" s="160" t="str">
        <f>+VLOOKUP(C73,'Matriz de riesgos 1a parte'!$B$5:$N$109,3,FALSE)</f>
        <v>Gestión Comercial</v>
      </c>
      <c r="C73" s="346" t="s">
        <v>771</v>
      </c>
      <c r="D73" s="160" t="str">
        <f>+VLOOKUP(C73,'Matriz de riesgos 1a parte'!$B$5:$N$109,13,FALSE)</f>
        <v>Corrupción</v>
      </c>
      <c r="E73" s="156" t="s">
        <v>777</v>
      </c>
      <c r="F73" s="346" t="s">
        <v>326</v>
      </c>
      <c r="G73" s="156" t="s">
        <v>1375</v>
      </c>
      <c r="H73" s="348" t="s">
        <v>1376</v>
      </c>
      <c r="I73" s="156" t="s">
        <v>107</v>
      </c>
      <c r="J73" s="156" t="s">
        <v>1374</v>
      </c>
      <c r="K73" s="156" t="s">
        <v>77</v>
      </c>
      <c r="L73" s="156">
        <v>30</v>
      </c>
      <c r="M73" s="156" t="s">
        <v>133</v>
      </c>
      <c r="N73" s="156">
        <v>20</v>
      </c>
      <c r="O73" s="156" t="s">
        <v>183</v>
      </c>
      <c r="P73" s="156">
        <v>30</v>
      </c>
      <c r="Q73" s="156" t="s">
        <v>231</v>
      </c>
      <c r="R73" s="156">
        <v>20</v>
      </c>
      <c r="S73" s="156">
        <v>100</v>
      </c>
      <c r="T73" s="376" t="s">
        <v>775</v>
      </c>
      <c r="U73" s="373" t="str">
        <f>VLOOKUP(T73,'Matriz de riesgos 1a parte'!$K$7:$M$109,3,FALSE)</f>
        <v>Alterar la información técnica (longitud y diámetro) por parte los funcionarios de la Dirección de Apoyo Técnico.</v>
      </c>
      <c r="V73" s="376"/>
      <c r="W73" s="373"/>
      <c r="X73" s="376"/>
      <c r="Y73" s="373"/>
      <c r="Z73" s="376"/>
      <c r="AA73" s="373"/>
      <c r="AB73" s="376"/>
      <c r="AC73" s="373"/>
      <c r="AD73" s="376"/>
      <c r="AE73" s="407"/>
    </row>
    <row r="74" spans="1:31" ht="87" x14ac:dyDescent="0.35">
      <c r="A74" s="359">
        <v>1</v>
      </c>
      <c r="B74" s="160" t="str">
        <f>+VLOOKUP(C74,'Matriz de riesgos 1a parte'!$B$5:$N$109,3,FALSE)</f>
        <v>Gestión Comercial</v>
      </c>
      <c r="C74" s="346" t="s">
        <v>771</v>
      </c>
      <c r="D74" s="160" t="str">
        <f>+VLOOKUP(C74,'Matriz de riesgos 1a parte'!$B$5:$N$109,13,FALSE)</f>
        <v>Corrupción</v>
      </c>
      <c r="E74" s="156" t="s">
        <v>777</v>
      </c>
      <c r="F74" s="346" t="s">
        <v>327</v>
      </c>
      <c r="G74" s="156" t="s">
        <v>1185</v>
      </c>
      <c r="H74" s="348" t="s">
        <v>1186</v>
      </c>
      <c r="I74" s="156" t="s">
        <v>49</v>
      </c>
      <c r="J74" s="156" t="s">
        <v>1187</v>
      </c>
      <c r="K74" s="156" t="s">
        <v>56</v>
      </c>
      <c r="L74" s="156">
        <v>15</v>
      </c>
      <c r="M74" s="156" t="s">
        <v>133</v>
      </c>
      <c r="N74" s="156">
        <v>20</v>
      </c>
      <c r="O74" s="156" t="s">
        <v>172</v>
      </c>
      <c r="P74" s="156">
        <v>15</v>
      </c>
      <c r="Q74" s="156" t="s">
        <v>231</v>
      </c>
      <c r="R74" s="156">
        <v>20</v>
      </c>
      <c r="S74" s="156">
        <v>70</v>
      </c>
      <c r="T74" s="376"/>
      <c r="U74" s="373"/>
      <c r="V74" s="376"/>
      <c r="W74" s="373"/>
      <c r="X74" s="376"/>
      <c r="Y74" s="373"/>
      <c r="Z74" s="376" t="s">
        <v>784</v>
      </c>
      <c r="AA74" s="373" t="str">
        <f>VLOOKUP(Z74,'Matriz de riesgos 1a parte'!$Q$7:$S$109,3,FALSE)</f>
        <v>Deterioro de la imagen ante la ciudadanía, Entes de Control u otros grupos de interés.</v>
      </c>
      <c r="AB74" s="376"/>
      <c r="AC74" s="373"/>
      <c r="AD74" s="376"/>
      <c r="AE74" s="407"/>
    </row>
    <row r="75" spans="1:31" ht="87" x14ac:dyDescent="0.35">
      <c r="A75" s="359">
        <v>6</v>
      </c>
      <c r="B75" s="160" t="str">
        <f>+VLOOKUP(C75,'Matriz de riesgos 1a parte'!$B$5:$N$109,3,FALSE)</f>
        <v xml:space="preserve">Gestión Contractual </v>
      </c>
      <c r="C75" s="346" t="s">
        <v>800</v>
      </c>
      <c r="D75" s="160" t="str">
        <f>+VLOOKUP(C75,'Matriz de riesgos 1a parte'!$B$5:$N$109,13,FALSE)</f>
        <v>Corrupción</v>
      </c>
      <c r="E75" s="156" t="s">
        <v>805</v>
      </c>
      <c r="F75" s="346" t="s">
        <v>326</v>
      </c>
      <c r="G75" s="156" t="s">
        <v>1377</v>
      </c>
      <c r="H75" s="348" t="s">
        <v>1378</v>
      </c>
      <c r="I75" s="156" t="s">
        <v>140</v>
      </c>
      <c r="J75" s="156" t="s">
        <v>1281</v>
      </c>
      <c r="K75" s="156" t="s">
        <v>77</v>
      </c>
      <c r="L75" s="156">
        <v>30</v>
      </c>
      <c r="M75" s="156" t="s">
        <v>133</v>
      </c>
      <c r="N75" s="156">
        <v>20</v>
      </c>
      <c r="O75" s="156" t="s">
        <v>183</v>
      </c>
      <c r="P75" s="156">
        <v>30</v>
      </c>
      <c r="Q75" s="156" t="s">
        <v>231</v>
      </c>
      <c r="R75" s="156">
        <v>20</v>
      </c>
      <c r="S75" s="156">
        <v>100</v>
      </c>
      <c r="T75" s="376" t="s">
        <v>803</v>
      </c>
      <c r="U75" s="373" t="str">
        <f>VLOOKUP(T75,'Matriz de riesgos 1a parte'!$K$7:$M$109,3,FALSE)</f>
        <v>Manipulación de los resultados de la evaluación por parte del Comité Evaluador.</v>
      </c>
      <c r="V75" s="376"/>
      <c r="W75" s="373"/>
      <c r="X75" s="376"/>
      <c r="Y75" s="373"/>
      <c r="Z75" s="376"/>
      <c r="AA75" s="373"/>
      <c r="AB75" s="376"/>
      <c r="AC75" s="373"/>
      <c r="AD75" s="376"/>
      <c r="AE75" s="407"/>
    </row>
    <row r="76" spans="1:31" ht="87" x14ac:dyDescent="0.35">
      <c r="A76" s="359">
        <v>7</v>
      </c>
      <c r="B76" s="160" t="str">
        <f>+VLOOKUP(C76,'Matriz de riesgos 1a parte'!$B$5:$N$109,3,FALSE)</f>
        <v xml:space="preserve">Gestión Contractual </v>
      </c>
      <c r="C76" s="346" t="s">
        <v>800</v>
      </c>
      <c r="D76" s="160" t="str">
        <f>+VLOOKUP(C76,'Matriz de riesgos 1a parte'!$B$5:$N$109,13,FALSE)</f>
        <v>Corrupción</v>
      </c>
      <c r="E76" s="156" t="s">
        <v>805</v>
      </c>
      <c r="F76" s="346" t="s">
        <v>326</v>
      </c>
      <c r="G76" s="156" t="s">
        <v>1305</v>
      </c>
      <c r="H76" s="348" t="s">
        <v>1306</v>
      </c>
      <c r="I76" s="156" t="s">
        <v>140</v>
      </c>
      <c r="J76" s="156" t="s">
        <v>1281</v>
      </c>
      <c r="K76" s="156" t="s">
        <v>77</v>
      </c>
      <c r="L76" s="156">
        <v>30</v>
      </c>
      <c r="M76" s="156" t="s">
        <v>133</v>
      </c>
      <c r="N76" s="156">
        <v>20</v>
      </c>
      <c r="O76" s="156" t="s">
        <v>183</v>
      </c>
      <c r="P76" s="156">
        <v>30</v>
      </c>
      <c r="Q76" s="156" t="s">
        <v>231</v>
      </c>
      <c r="R76" s="156">
        <v>20</v>
      </c>
      <c r="S76" s="156">
        <v>100</v>
      </c>
      <c r="T76" s="376" t="s">
        <v>808</v>
      </c>
      <c r="U76" s="373" t="str">
        <f>VLOOKUP(T76,'Matriz de riesgos 1a parte'!$K$7:$M$109,3,FALSE)</f>
        <v>Manipulación del presupuesto por parte  de las áreas, que no corresponde a la realidad del mercado</v>
      </c>
      <c r="V76" s="376"/>
      <c r="W76" s="373"/>
      <c r="X76" s="376"/>
      <c r="Y76" s="373"/>
      <c r="Z76" s="376"/>
      <c r="AA76" s="373"/>
      <c r="AB76" s="376"/>
      <c r="AC76" s="373"/>
      <c r="AD76" s="376"/>
      <c r="AE76" s="407"/>
    </row>
    <row r="77" spans="1:31" ht="157.5" x14ac:dyDescent="0.35">
      <c r="A77" s="359">
        <v>3</v>
      </c>
      <c r="B77" s="160" t="str">
        <f>+VLOOKUP(C77,'Matriz de riesgos 1a parte'!$B$5:$N$109,3,FALSE)</f>
        <v xml:space="preserve">Gestión Contractual </v>
      </c>
      <c r="C77" s="346" t="s">
        <v>800</v>
      </c>
      <c r="D77" s="160" t="str">
        <f>+VLOOKUP(C77,'Matriz de riesgos 1a parte'!$B$5:$N$109,13,FALSE)</f>
        <v>Corrupción</v>
      </c>
      <c r="E77" s="156" t="s">
        <v>805</v>
      </c>
      <c r="F77" s="346" t="s">
        <v>326</v>
      </c>
      <c r="G77" s="156" t="s">
        <v>1279</v>
      </c>
      <c r="H77" s="348" t="s">
        <v>1280</v>
      </c>
      <c r="I77" s="156" t="s">
        <v>140</v>
      </c>
      <c r="J77" s="156" t="s">
        <v>1281</v>
      </c>
      <c r="K77" s="156" t="s">
        <v>77</v>
      </c>
      <c r="L77" s="156">
        <v>30</v>
      </c>
      <c r="M77" s="156" t="s">
        <v>133</v>
      </c>
      <c r="N77" s="156">
        <v>20</v>
      </c>
      <c r="O77" s="156" t="s">
        <v>183</v>
      </c>
      <c r="P77" s="156">
        <v>30</v>
      </c>
      <c r="Q77" s="156" t="s">
        <v>231</v>
      </c>
      <c r="R77" s="156">
        <v>20</v>
      </c>
      <c r="S77" s="156">
        <v>100</v>
      </c>
      <c r="T77" s="376" t="s">
        <v>811</v>
      </c>
      <c r="U77" s="373" t="str">
        <f>VLOOKUP(T77,'Matriz de riesgos 1a parte'!$K$7:$M$109,3,FALSE)</f>
        <v>Direccionamiento de los requisitos del estudio previo, alcance  y/o de las condiciones y términos del proceso de selección, que no correspondan a las necesidades reales de la empresa en favorecimiento propio o de un tercero.</v>
      </c>
      <c r="V77" s="376"/>
      <c r="W77" s="373"/>
      <c r="X77" s="376"/>
      <c r="Y77" s="373"/>
      <c r="Z77" s="376"/>
      <c r="AA77" s="373"/>
      <c r="AB77" s="376"/>
      <c r="AC77" s="373"/>
      <c r="AD77" s="376"/>
      <c r="AE77" s="407"/>
    </row>
    <row r="78" spans="1:31" ht="136.5" x14ac:dyDescent="0.35">
      <c r="A78" s="359">
        <v>8</v>
      </c>
      <c r="B78" s="160" t="str">
        <f>+VLOOKUP(C78,'Matriz de riesgos 1a parte'!$B$5:$N$109,3,FALSE)</f>
        <v xml:space="preserve">Gestión Contractual </v>
      </c>
      <c r="C78" s="346" t="s">
        <v>800</v>
      </c>
      <c r="D78" s="160" t="str">
        <f>+VLOOKUP(C78,'Matriz de riesgos 1a parte'!$B$5:$N$109,13,FALSE)</f>
        <v>Corrupción</v>
      </c>
      <c r="E78" s="156" t="s">
        <v>805</v>
      </c>
      <c r="F78" s="346" t="s">
        <v>326</v>
      </c>
      <c r="G78" s="156" t="s">
        <v>1380</v>
      </c>
      <c r="H78" s="348" t="s">
        <v>1381</v>
      </c>
      <c r="I78" s="156" t="s">
        <v>140</v>
      </c>
      <c r="J78" s="156" t="s">
        <v>1281</v>
      </c>
      <c r="K78" s="156" t="s">
        <v>77</v>
      </c>
      <c r="L78" s="156">
        <v>30</v>
      </c>
      <c r="M78" s="156" t="s">
        <v>133</v>
      </c>
      <c r="N78" s="156">
        <v>20</v>
      </c>
      <c r="O78" s="156" t="s">
        <v>183</v>
      </c>
      <c r="P78" s="156">
        <v>30</v>
      </c>
      <c r="Q78" s="156" t="s">
        <v>231</v>
      </c>
      <c r="R78" s="156">
        <v>20</v>
      </c>
      <c r="S78" s="156">
        <v>100</v>
      </c>
      <c r="T78" s="376" t="s">
        <v>814</v>
      </c>
      <c r="U78" s="373" t="str">
        <f>VLOOKUP(T78,'Matriz de riesgos 1a parte'!$K$7:$M$109,3,FALSE)</f>
        <v>Establecimiento de plazos limitados para la presentación de las propuestas o atención de las observaciones del informe de evaluación por parte del Comité Evaluador, con el fin de favorecer a un oferente.</v>
      </c>
      <c r="V78" s="376"/>
      <c r="W78" s="373"/>
      <c r="X78" s="376"/>
      <c r="Y78" s="373"/>
      <c r="Z78" s="376"/>
      <c r="AA78" s="373"/>
      <c r="AB78" s="376"/>
      <c r="AC78" s="373"/>
      <c r="AD78" s="376"/>
      <c r="AE78" s="407"/>
    </row>
    <row r="79" spans="1:31" ht="157.5" x14ac:dyDescent="0.35">
      <c r="A79" s="359">
        <v>9</v>
      </c>
      <c r="B79" s="160" t="str">
        <f>+VLOOKUP(C79,'Matriz de riesgos 1a parte'!$B$5:$N$109,3,FALSE)</f>
        <v xml:space="preserve">Gestión Contractual </v>
      </c>
      <c r="C79" s="346" t="s">
        <v>800</v>
      </c>
      <c r="D79" s="160" t="str">
        <f>+VLOOKUP(C79,'Matriz de riesgos 1a parte'!$B$5:$N$109,13,FALSE)</f>
        <v>Corrupción</v>
      </c>
      <c r="E79" s="156" t="s">
        <v>805</v>
      </c>
      <c r="F79" s="346" t="s">
        <v>326</v>
      </c>
      <c r="G79" s="156" t="s">
        <v>1383</v>
      </c>
      <c r="H79" s="348" t="s">
        <v>1384</v>
      </c>
      <c r="I79" s="156" t="s">
        <v>140</v>
      </c>
      <c r="J79" s="156" t="s">
        <v>1281</v>
      </c>
      <c r="K79" s="156" t="s">
        <v>77</v>
      </c>
      <c r="L79" s="156">
        <v>30</v>
      </c>
      <c r="M79" s="156" t="s">
        <v>133</v>
      </c>
      <c r="N79" s="156">
        <v>20</v>
      </c>
      <c r="O79" s="156" t="s">
        <v>183</v>
      </c>
      <c r="P79" s="156">
        <v>30</v>
      </c>
      <c r="Q79" s="156" t="s">
        <v>231</v>
      </c>
      <c r="R79" s="156">
        <v>20</v>
      </c>
      <c r="S79" s="156">
        <v>100</v>
      </c>
      <c r="T79" s="376" t="s">
        <v>803</v>
      </c>
      <c r="U79" s="373" t="str">
        <f>VLOOKUP(T79,'Matriz de riesgos 1a parte'!$K$7:$M$109,3,FALSE)</f>
        <v>Manipulación de los resultados de la evaluación por parte del Comité Evaluador.</v>
      </c>
      <c r="V79" s="376" t="s">
        <v>811</v>
      </c>
      <c r="W79" s="373" t="str">
        <f>VLOOKUP(V79,'Matriz de riesgos 1a parte'!$K$7:$M$109,3,FALSE)</f>
        <v>Direccionamiento de los requisitos del estudio previo, alcance  y/o de las condiciones y términos del proceso de selección, que no correspondan a las necesidades reales de la empresa en favorecimiento propio o de un tercero.</v>
      </c>
      <c r="X79" s="376"/>
      <c r="Y79" s="373"/>
      <c r="Z79" s="376"/>
      <c r="AA79" s="373"/>
      <c r="AB79" s="376"/>
      <c r="AC79" s="373"/>
      <c r="AD79" s="376"/>
      <c r="AE79" s="407"/>
    </row>
    <row r="80" spans="1:31" ht="94.5" x14ac:dyDescent="0.35">
      <c r="A80" s="359">
        <v>10</v>
      </c>
      <c r="B80" s="160" t="str">
        <f>+VLOOKUP(C80,'Matriz de riesgos 1a parte'!$B$5:$N$109,3,FALSE)</f>
        <v xml:space="preserve">Gestión Contractual </v>
      </c>
      <c r="C80" s="346" t="s">
        <v>816</v>
      </c>
      <c r="D80" s="160" t="str">
        <f>+VLOOKUP(C80,'Matriz de riesgos 1a parte'!$B$5:$N$109,13,FALSE)</f>
        <v>Corrupción</v>
      </c>
      <c r="E80" s="156" t="s">
        <v>821</v>
      </c>
      <c r="F80" s="346" t="s">
        <v>326</v>
      </c>
      <c r="G80" s="156" t="s">
        <v>1386</v>
      </c>
      <c r="H80" s="348" t="s">
        <v>1387</v>
      </c>
      <c r="I80" s="156" t="s">
        <v>140</v>
      </c>
      <c r="J80" s="156" t="s">
        <v>1281</v>
      </c>
      <c r="K80" s="156" t="s">
        <v>77</v>
      </c>
      <c r="L80" s="156">
        <v>30</v>
      </c>
      <c r="M80" s="156" t="s">
        <v>133</v>
      </c>
      <c r="N80" s="156">
        <v>20</v>
      </c>
      <c r="O80" s="156" t="s">
        <v>183</v>
      </c>
      <c r="P80" s="156">
        <v>30</v>
      </c>
      <c r="Q80" s="156" t="s">
        <v>231</v>
      </c>
      <c r="R80" s="156">
        <v>20</v>
      </c>
      <c r="S80" s="156">
        <v>100</v>
      </c>
      <c r="T80" s="376" t="s">
        <v>819</v>
      </c>
      <c r="U80" s="373" t="str">
        <f>VLOOKUP(T80,'Matriz de riesgos 1a parte'!$K$7:$M$109,3,FALSE)</f>
        <v>Falta de integridad de colaboradores  encargados de la formulación y gestión del proceso de contratación.</v>
      </c>
      <c r="V80" s="376" t="s">
        <v>823</v>
      </c>
      <c r="W80" s="373" t="str">
        <f>VLOOKUP(V80,'Matriz de riesgos 1a parte'!$K$7:$M$109,3,FALSE)</f>
        <v>Ofrecimiento de dádivas y/o beneficios para los colaboradores que intervienen formulación y gestión del proceso de contratación.</v>
      </c>
      <c r="X80" s="376"/>
      <c r="Y80" s="373"/>
      <c r="Z80" s="376"/>
      <c r="AA80" s="373"/>
      <c r="AB80" s="376"/>
      <c r="AC80" s="373"/>
      <c r="AD80" s="376"/>
      <c r="AE80" s="407"/>
    </row>
    <row r="81" spans="1:31" ht="105" x14ac:dyDescent="0.35">
      <c r="A81" s="359">
        <v>11</v>
      </c>
      <c r="B81" s="160" t="str">
        <f>+VLOOKUP(C81,'Matriz de riesgos 1a parte'!$B$5:$N$109,3,FALSE)</f>
        <v xml:space="preserve">Gestión Contractual </v>
      </c>
      <c r="C81" s="346" t="s">
        <v>827</v>
      </c>
      <c r="D81" s="160" t="str">
        <f>+VLOOKUP(C81,'Matriz de riesgos 1a parte'!$B$5:$N$109,13,FALSE)</f>
        <v>Corrupción</v>
      </c>
      <c r="E81" s="156" t="s">
        <v>833</v>
      </c>
      <c r="F81" s="346" t="s">
        <v>326</v>
      </c>
      <c r="G81" s="156" t="s">
        <v>1388</v>
      </c>
      <c r="H81" s="348" t="s">
        <v>1389</v>
      </c>
      <c r="I81" s="156" t="s">
        <v>140</v>
      </c>
      <c r="J81" s="156" t="s">
        <v>1281</v>
      </c>
      <c r="K81" s="156" t="s">
        <v>35</v>
      </c>
      <c r="L81" s="156">
        <v>0</v>
      </c>
      <c r="M81" s="156" t="s">
        <v>110</v>
      </c>
      <c r="N81" s="156">
        <v>5</v>
      </c>
      <c r="O81" s="156" t="s">
        <v>172</v>
      </c>
      <c r="P81" s="156">
        <v>15</v>
      </c>
      <c r="Q81" s="156" t="s">
        <v>211</v>
      </c>
      <c r="R81" s="156">
        <v>0</v>
      </c>
      <c r="S81" s="156">
        <v>20</v>
      </c>
      <c r="T81" s="376" t="s">
        <v>831</v>
      </c>
      <c r="U81" s="373" t="str">
        <f>VLOOKUP(T81,'Matriz de riesgos 1a parte'!$K$7:$M$109,3,FALSE)</f>
        <v>Organizaciones criminales, personas naturales y/o jurídicas que buscan la utilización de la EAAB-ESP, 
 para lograr sus fines ilícitos</v>
      </c>
      <c r="V81" s="376" t="s">
        <v>835</v>
      </c>
      <c r="W81" s="373" t="str">
        <f>VLOOKUP(V81,'Matriz de riesgos 1a parte'!$K$7:$M$109,3,FALSE)</f>
        <v xml:space="preserve">Apariencia de legalidad a recursos provenientes de actividades delictivas y financiación del terrorismo </v>
      </c>
      <c r="X81" s="376" t="s">
        <v>838</v>
      </c>
      <c r="Y81" s="373" t="str">
        <f>VLOOKUP(X81,'Matriz de riesgos 1a parte'!$K$7:$M$109,3,FALSE)</f>
        <v>Verificación inadecuada de la idoneidad de personas naturales y/o jurídicas a contratar por parte de la EAAB-ESP</v>
      </c>
      <c r="Z81" s="376"/>
      <c r="AA81" s="373"/>
      <c r="AB81" s="376"/>
      <c r="AC81" s="373"/>
      <c r="AD81" s="376"/>
      <c r="AE81" s="407"/>
    </row>
    <row r="82" spans="1:31" ht="84" x14ac:dyDescent="0.35">
      <c r="A82" s="359">
        <v>10</v>
      </c>
      <c r="B82" s="160" t="str">
        <f>+VLOOKUP(C82,'Matriz de riesgos 1a parte'!$B$5:$N$109,3,FALSE)</f>
        <v xml:space="preserve">Gestión Contractual </v>
      </c>
      <c r="C82" s="346" t="s">
        <v>841</v>
      </c>
      <c r="D82" s="160" t="str">
        <f>+VLOOKUP(C82,'Matriz de riesgos 1a parte'!$B$5:$N$109,13,FALSE)</f>
        <v>Corrupción</v>
      </c>
      <c r="E82" s="156" t="s">
        <v>847</v>
      </c>
      <c r="F82" s="346" t="s">
        <v>326</v>
      </c>
      <c r="G82" s="156" t="s">
        <v>1386</v>
      </c>
      <c r="H82" s="348" t="s">
        <v>1387</v>
      </c>
      <c r="I82" s="156" t="s">
        <v>140</v>
      </c>
      <c r="J82" s="156" t="s">
        <v>1281</v>
      </c>
      <c r="K82" s="156" t="s">
        <v>77</v>
      </c>
      <c r="L82" s="156">
        <v>30</v>
      </c>
      <c r="M82" s="156" t="s">
        <v>133</v>
      </c>
      <c r="N82" s="156">
        <v>20</v>
      </c>
      <c r="O82" s="156" t="s">
        <v>183</v>
      </c>
      <c r="P82" s="156">
        <v>30</v>
      </c>
      <c r="Q82" s="156" t="s">
        <v>231</v>
      </c>
      <c r="R82" s="156">
        <v>20</v>
      </c>
      <c r="S82" s="156">
        <v>100</v>
      </c>
      <c r="T82" s="376" t="s">
        <v>845</v>
      </c>
      <c r="U82" s="373" t="str">
        <f>VLOOKUP(T82,'Matriz de riesgos 1a parte'!$K$7:$M$109,3,FALSE)</f>
        <v>Ofrecimiento de dádivas y/o beneficios para los colaboradores que intervienen en el  suministro de información a terceros.</v>
      </c>
      <c r="V82" s="376"/>
      <c r="W82" s="373"/>
      <c r="X82" s="376"/>
      <c r="Y82" s="373"/>
      <c r="Z82" s="376"/>
      <c r="AA82" s="373"/>
      <c r="AB82" s="376"/>
      <c r="AC82" s="373"/>
      <c r="AD82" s="376"/>
      <c r="AE82" s="407"/>
    </row>
    <row r="83" spans="1:31" ht="73.5" x14ac:dyDescent="0.35">
      <c r="A83" s="359">
        <v>14</v>
      </c>
      <c r="B83" s="160" t="str">
        <f>+VLOOKUP(C83,'Matriz de riesgos 1a parte'!$B$5:$N$109,3,FALSE)</f>
        <v xml:space="preserve">Gestión Contractual </v>
      </c>
      <c r="C83" s="346" t="s">
        <v>816</v>
      </c>
      <c r="D83" s="160" t="str">
        <f>+VLOOKUP(C83,'Matriz de riesgos 1a parte'!$B$5:$N$109,13,FALSE)</f>
        <v>Corrupción</v>
      </c>
      <c r="E83" s="156" t="s">
        <v>821</v>
      </c>
      <c r="F83" s="346" t="s">
        <v>327</v>
      </c>
      <c r="G83" s="156" t="s">
        <v>1390</v>
      </c>
      <c r="H83" s="348" t="s">
        <v>1391</v>
      </c>
      <c r="I83" s="156" t="s">
        <v>140</v>
      </c>
      <c r="J83" s="156" t="s">
        <v>1281</v>
      </c>
      <c r="K83" s="156" t="s">
        <v>77</v>
      </c>
      <c r="L83" s="156">
        <v>30</v>
      </c>
      <c r="M83" s="156" t="s">
        <v>133</v>
      </c>
      <c r="N83" s="156">
        <v>20</v>
      </c>
      <c r="O83" s="156" t="s">
        <v>183</v>
      </c>
      <c r="P83" s="156">
        <v>30</v>
      </c>
      <c r="Q83" s="156" t="s">
        <v>231</v>
      </c>
      <c r="R83" s="156">
        <v>20</v>
      </c>
      <c r="S83" s="156">
        <v>100</v>
      </c>
      <c r="T83" s="376"/>
      <c r="U83" s="373"/>
      <c r="V83" s="376"/>
      <c r="W83" s="373"/>
      <c r="X83" s="376"/>
      <c r="Y83" s="373"/>
      <c r="Z83" s="376" t="s">
        <v>822</v>
      </c>
      <c r="AA83" s="373" t="str">
        <f>VLOOKUP(Z83,'Matriz de riesgos 1a parte'!$Q$7:$S$109,3,FALSE)</f>
        <v>Impacto en la imagen institucional por pérdida de credibilidad y confianza, ante los grupos de interés</v>
      </c>
      <c r="AB83" s="376"/>
      <c r="AC83" s="373"/>
      <c r="AD83" s="376"/>
      <c r="AE83" s="407"/>
    </row>
    <row r="84" spans="1:31" ht="73.5" x14ac:dyDescent="0.35">
      <c r="A84" s="359">
        <v>15</v>
      </c>
      <c r="B84" s="160" t="str">
        <f>+VLOOKUP(C84,'Matriz de riesgos 1a parte'!$B$5:$N$109,3,FALSE)</f>
        <v xml:space="preserve">Gestión Contractual </v>
      </c>
      <c r="C84" s="346" t="s">
        <v>827</v>
      </c>
      <c r="D84" s="160" t="str">
        <f>+VLOOKUP(C84,'Matriz de riesgos 1a parte'!$B$5:$N$109,13,FALSE)</f>
        <v>Corrupción</v>
      </c>
      <c r="E84" s="156" t="s">
        <v>833</v>
      </c>
      <c r="F84" s="346" t="s">
        <v>327</v>
      </c>
      <c r="G84" s="156" t="s">
        <v>1393</v>
      </c>
      <c r="H84" s="348" t="s">
        <v>1394</v>
      </c>
      <c r="I84" s="156" t="s">
        <v>140</v>
      </c>
      <c r="J84" s="156" t="s">
        <v>1281</v>
      </c>
      <c r="K84" s="156" t="s">
        <v>77</v>
      </c>
      <c r="L84" s="156">
        <v>30</v>
      </c>
      <c r="M84" s="156" t="s">
        <v>133</v>
      </c>
      <c r="N84" s="156">
        <v>20</v>
      </c>
      <c r="O84" s="156" t="s">
        <v>183</v>
      </c>
      <c r="P84" s="156">
        <v>30</v>
      </c>
      <c r="Q84" s="156" t="s">
        <v>231</v>
      </c>
      <c r="R84" s="156">
        <v>20</v>
      </c>
      <c r="S84" s="156">
        <v>100</v>
      </c>
      <c r="T84" s="376"/>
      <c r="U84" s="373"/>
      <c r="V84" s="376"/>
      <c r="W84" s="373"/>
      <c r="X84" s="376"/>
      <c r="Y84" s="373"/>
      <c r="Z84" s="376" t="s">
        <v>834</v>
      </c>
      <c r="AA84" s="373" t="str">
        <f>VLOOKUP(Z84,'Matriz de riesgos 1a parte'!$Q$7:$S$109,3,FALSE)</f>
        <v>Impacto en la imagen institucional por pérdida de credibilidad y confianza, ante los grupos de interés</v>
      </c>
      <c r="AB84" s="376"/>
      <c r="AC84" s="373"/>
      <c r="AD84" s="376"/>
      <c r="AE84" s="407"/>
    </row>
    <row r="85" spans="1:31" ht="115.5" x14ac:dyDescent="0.35">
      <c r="A85" s="359">
        <v>40</v>
      </c>
      <c r="B85" s="160" t="str">
        <f>+VLOOKUP(C85,'Matriz de riesgos 1a parte'!$B$5:$N$109,3,FALSE)</f>
        <v xml:space="preserve">Gestión Contractual </v>
      </c>
      <c r="C85" s="346" t="s">
        <v>851</v>
      </c>
      <c r="D85" s="160" t="str">
        <f>+VLOOKUP(C85,'Matriz de riesgos 1a parte'!$B$5:$N$109,13,FALSE)</f>
        <v>Corrupción</v>
      </c>
      <c r="E85" s="156" t="s">
        <v>856</v>
      </c>
      <c r="F85" s="346" t="s">
        <v>326</v>
      </c>
      <c r="G85" s="156" t="s">
        <v>1395</v>
      </c>
      <c r="H85" s="348" t="s">
        <v>1396</v>
      </c>
      <c r="I85" s="156" t="s">
        <v>140</v>
      </c>
      <c r="J85" s="156" t="s">
        <v>1163</v>
      </c>
      <c r="K85" s="156" t="s">
        <v>77</v>
      </c>
      <c r="L85" s="156">
        <v>30</v>
      </c>
      <c r="M85" s="156" t="s">
        <v>122</v>
      </c>
      <c r="N85" s="156">
        <v>10</v>
      </c>
      <c r="O85" s="156" t="s">
        <v>183</v>
      </c>
      <c r="P85" s="156">
        <v>30</v>
      </c>
      <c r="Q85" s="156" t="s">
        <v>221</v>
      </c>
      <c r="R85" s="156">
        <v>10</v>
      </c>
      <c r="S85" s="156">
        <v>80</v>
      </c>
      <c r="T85" s="376" t="s">
        <v>854</v>
      </c>
      <c r="U85" s="373" t="str">
        <f>VLOOKUP(T85,'Matriz de riesgos 1a parte'!$K$7:$M$109,3,FALSE)</f>
        <v xml:space="preserve">Omisión intencionada por parte del supervisor o interventor, frente al cumplimiento de los requisitos de aceptacion de los bienes o servicios contratados </v>
      </c>
      <c r="V85" s="376"/>
      <c r="W85" s="373"/>
      <c r="X85" s="376"/>
      <c r="Y85" s="373"/>
      <c r="Z85" s="376"/>
      <c r="AA85" s="373"/>
      <c r="AB85" s="376"/>
      <c r="AC85" s="373"/>
      <c r="AD85" s="376"/>
      <c r="AE85" s="407"/>
    </row>
    <row r="86" spans="1:31" ht="58" x14ac:dyDescent="0.35">
      <c r="A86" s="359">
        <v>10</v>
      </c>
      <c r="B86" s="160" t="str">
        <f>+VLOOKUP(C86,'Matriz de riesgos 1a parte'!$B$5:$N$109,3,FALSE)</f>
        <v xml:space="preserve">Gestión Contractual </v>
      </c>
      <c r="C86" s="346" t="s">
        <v>851</v>
      </c>
      <c r="D86" s="160" t="str">
        <f>+VLOOKUP(C86,'Matriz de riesgos 1a parte'!$B$5:$N$109,13,FALSE)</f>
        <v>Corrupción</v>
      </c>
      <c r="E86" s="156" t="s">
        <v>856</v>
      </c>
      <c r="F86" s="346" t="s">
        <v>326</v>
      </c>
      <c r="G86" s="156" t="s">
        <v>1386</v>
      </c>
      <c r="H86" s="348" t="s">
        <v>1387</v>
      </c>
      <c r="I86" s="156" t="s">
        <v>140</v>
      </c>
      <c r="J86" s="156" t="s">
        <v>1281</v>
      </c>
      <c r="K86" s="156" t="s">
        <v>77</v>
      </c>
      <c r="L86" s="156">
        <v>30</v>
      </c>
      <c r="M86" s="156" t="s">
        <v>133</v>
      </c>
      <c r="N86" s="156">
        <v>20</v>
      </c>
      <c r="O86" s="156" t="s">
        <v>183</v>
      </c>
      <c r="P86" s="156">
        <v>30</v>
      </c>
      <c r="Q86" s="156" t="s">
        <v>221</v>
      </c>
      <c r="R86" s="156">
        <v>10</v>
      </c>
      <c r="S86" s="156">
        <v>90</v>
      </c>
      <c r="T86" s="376" t="s">
        <v>859</v>
      </c>
      <c r="U86" s="373" t="str">
        <f>VLOOKUP(T86,'Matriz de riesgos 1a parte'!$K$7:$M$109,3,FALSE)</f>
        <v>Ofrecimiento de dádivas por parte del contratista hacia el supervisor o interventor</v>
      </c>
      <c r="V86" s="376"/>
      <c r="W86" s="373"/>
      <c r="X86" s="376"/>
      <c r="Y86" s="373"/>
      <c r="Z86" s="376"/>
      <c r="AA86" s="373"/>
      <c r="AB86" s="376"/>
      <c r="AC86" s="373"/>
      <c r="AD86" s="376"/>
      <c r="AE86" s="407"/>
    </row>
    <row r="87" spans="1:31" ht="58" x14ac:dyDescent="0.35">
      <c r="A87" s="359">
        <v>41</v>
      </c>
      <c r="B87" s="160" t="str">
        <f>+VLOOKUP(C87,'Matriz de riesgos 1a parte'!$B$5:$N$109,3,FALSE)</f>
        <v xml:space="preserve">Gestión Contractual </v>
      </c>
      <c r="C87" s="346" t="s">
        <v>851</v>
      </c>
      <c r="D87" s="160" t="str">
        <f>+VLOOKUP(C87,'Matriz de riesgos 1a parte'!$B$5:$N$109,13,FALSE)</f>
        <v>Corrupción</v>
      </c>
      <c r="E87" s="156" t="s">
        <v>856</v>
      </c>
      <c r="F87" s="346" t="s">
        <v>327</v>
      </c>
      <c r="G87" s="156" t="s">
        <v>1399</v>
      </c>
      <c r="H87" s="348" t="s">
        <v>1210</v>
      </c>
      <c r="I87" s="156" t="s">
        <v>140</v>
      </c>
      <c r="J87" s="156" t="s">
        <v>1163</v>
      </c>
      <c r="K87" s="156" t="s">
        <v>77</v>
      </c>
      <c r="L87" s="156">
        <v>30</v>
      </c>
      <c r="M87" s="156" t="s">
        <v>133</v>
      </c>
      <c r="N87" s="156">
        <v>20</v>
      </c>
      <c r="O87" s="156" t="s">
        <v>183</v>
      </c>
      <c r="P87" s="156">
        <v>30</v>
      </c>
      <c r="Q87" s="156" t="s">
        <v>231</v>
      </c>
      <c r="R87" s="156">
        <v>20</v>
      </c>
      <c r="S87" s="156">
        <v>100</v>
      </c>
      <c r="T87" s="376"/>
      <c r="U87" s="373"/>
      <c r="V87" s="376"/>
      <c r="W87" s="373"/>
      <c r="X87" s="376"/>
      <c r="Y87" s="373"/>
      <c r="Z87" s="376" t="s">
        <v>863</v>
      </c>
      <c r="AA87" s="373" t="str">
        <f>VLOOKUP(Z87,'Matriz de riesgos 1a parte'!$Q$7:$S$109,3,FALSE)</f>
        <v>Investigaciones disciplinarias</v>
      </c>
      <c r="AB87" s="376"/>
      <c r="AC87" s="373"/>
      <c r="AD87" s="376"/>
      <c r="AE87" s="407"/>
    </row>
    <row r="88" spans="1:31" ht="147" x14ac:dyDescent="0.35">
      <c r="A88" s="359">
        <v>23</v>
      </c>
      <c r="B88" s="160" t="str">
        <f>+VLOOKUP(C88,'Matriz de riesgos 1a parte'!$B$5:$N$109,3,FALSE)</f>
        <v xml:space="preserve">Gestión Contractual </v>
      </c>
      <c r="C88" s="346" t="s">
        <v>864</v>
      </c>
      <c r="D88" s="160" t="str">
        <f>+VLOOKUP(C88,'Matriz de riesgos 1a parte'!$B$5:$N$109,13,FALSE)</f>
        <v>Corrupción</v>
      </c>
      <c r="E88" s="156" t="s">
        <v>869</v>
      </c>
      <c r="F88" s="346" t="s">
        <v>326</v>
      </c>
      <c r="G88" s="156" t="s">
        <v>1307</v>
      </c>
      <c r="H88" s="348" t="s">
        <v>1283</v>
      </c>
      <c r="I88" s="156" t="s">
        <v>140</v>
      </c>
      <c r="J88" s="156" t="s">
        <v>1163</v>
      </c>
      <c r="K88" s="156" t="s">
        <v>56</v>
      </c>
      <c r="L88" s="156">
        <v>15</v>
      </c>
      <c r="M88" s="156" t="s">
        <v>133</v>
      </c>
      <c r="N88" s="156">
        <v>20</v>
      </c>
      <c r="O88" s="156" t="s">
        <v>183</v>
      </c>
      <c r="P88" s="156">
        <v>30</v>
      </c>
      <c r="Q88" s="156" t="s">
        <v>231</v>
      </c>
      <c r="R88" s="156">
        <v>20</v>
      </c>
      <c r="S88" s="156">
        <v>85</v>
      </c>
      <c r="T88" s="376" t="s">
        <v>867</v>
      </c>
      <c r="U88" s="373" t="str">
        <f>VLOOKUP(T88,'Matriz de riesgos 1a parte'!$K$7:$M$109,3,FALSE)</f>
        <v>Autorización  de pagos a contratistas por actividades no ejecutadas,  mayores valores pagados, precios unitarios o ítems diferentes a los estipulados en el contrato o en el plan de inversión y manejo del anticipo.</v>
      </c>
      <c r="V88" s="376" t="s">
        <v>871</v>
      </c>
      <c r="W88" s="373" t="str">
        <f>VLOOKUP(V88,'Matriz de riesgos 1a parte'!$K$7:$M$109,3,FALSE)</f>
        <v>Demora injustificada para aprobar pagos al contratista por parte del supervisor o interventor, con el fin de obtener beneficios particulares.</v>
      </c>
      <c r="X88" s="376"/>
      <c r="Y88" s="373"/>
      <c r="Z88" s="376"/>
      <c r="AA88" s="373"/>
      <c r="AB88" s="376"/>
      <c r="AC88" s="373"/>
      <c r="AD88" s="376"/>
      <c r="AE88" s="407"/>
    </row>
    <row r="89" spans="1:31" ht="147" x14ac:dyDescent="0.35">
      <c r="A89" s="359">
        <v>40</v>
      </c>
      <c r="B89" s="160" t="str">
        <f>+VLOOKUP(C89,'Matriz de riesgos 1a parte'!$B$5:$N$109,3,FALSE)</f>
        <v xml:space="preserve">Gestión Contractual </v>
      </c>
      <c r="C89" s="346" t="s">
        <v>864</v>
      </c>
      <c r="D89" s="160" t="str">
        <f>+VLOOKUP(C89,'Matriz de riesgos 1a parte'!$B$5:$N$109,13,FALSE)</f>
        <v>Corrupción</v>
      </c>
      <c r="E89" s="156" t="s">
        <v>869</v>
      </c>
      <c r="F89" s="346" t="s">
        <v>326</v>
      </c>
      <c r="G89" s="156" t="s">
        <v>1395</v>
      </c>
      <c r="H89" s="348" t="s">
        <v>1396</v>
      </c>
      <c r="I89" s="156" t="s">
        <v>140</v>
      </c>
      <c r="J89" s="156" t="s">
        <v>1163</v>
      </c>
      <c r="K89" s="156" t="s">
        <v>56</v>
      </c>
      <c r="L89" s="156">
        <v>15</v>
      </c>
      <c r="M89" s="156" t="s">
        <v>122</v>
      </c>
      <c r="N89" s="156">
        <v>10</v>
      </c>
      <c r="O89" s="156" t="s">
        <v>183</v>
      </c>
      <c r="P89" s="156">
        <v>30</v>
      </c>
      <c r="Q89" s="156" t="s">
        <v>221</v>
      </c>
      <c r="R89" s="156">
        <v>10</v>
      </c>
      <c r="S89" s="156">
        <v>65</v>
      </c>
      <c r="T89" s="376" t="s">
        <v>867</v>
      </c>
      <c r="U89" s="373" t="str">
        <f>VLOOKUP(T89,'Matriz de riesgos 1a parte'!$K$7:$M$109,3,FALSE)</f>
        <v>Autorización  de pagos a contratistas por actividades no ejecutadas,  mayores valores pagados, precios unitarios o ítems diferentes a los estipulados en el contrato o en el plan de inversión y manejo del anticipo.</v>
      </c>
      <c r="V89" s="376"/>
      <c r="W89" s="373"/>
      <c r="X89" s="376"/>
      <c r="Y89" s="373"/>
      <c r="Z89" s="376"/>
      <c r="AA89" s="373"/>
      <c r="AB89" s="376"/>
      <c r="AC89" s="373"/>
      <c r="AD89" s="376"/>
      <c r="AE89" s="407"/>
    </row>
    <row r="90" spans="1:31" ht="105" x14ac:dyDescent="0.35">
      <c r="A90" s="359">
        <v>24</v>
      </c>
      <c r="B90" s="160" t="str">
        <f>+VLOOKUP(C90,'Matriz de riesgos 1a parte'!$B$5:$N$109,3,FALSE)</f>
        <v xml:space="preserve">Gestión Contractual </v>
      </c>
      <c r="C90" s="346" t="s">
        <v>864</v>
      </c>
      <c r="D90" s="160" t="str">
        <f>+VLOOKUP(C90,'Matriz de riesgos 1a parte'!$B$5:$N$109,13,FALSE)</f>
        <v>Corrupción</v>
      </c>
      <c r="E90" s="156" t="s">
        <v>869</v>
      </c>
      <c r="F90" s="346" t="s">
        <v>326</v>
      </c>
      <c r="G90" s="156" t="s">
        <v>1308</v>
      </c>
      <c r="H90" s="348" t="s">
        <v>1309</v>
      </c>
      <c r="I90" s="156" t="s">
        <v>140</v>
      </c>
      <c r="J90" s="156" t="s">
        <v>1163</v>
      </c>
      <c r="K90" s="156" t="s">
        <v>77</v>
      </c>
      <c r="L90" s="156">
        <v>30</v>
      </c>
      <c r="M90" s="156" t="s">
        <v>133</v>
      </c>
      <c r="N90" s="156">
        <v>20</v>
      </c>
      <c r="O90" s="156" t="s">
        <v>183</v>
      </c>
      <c r="P90" s="156">
        <v>30</v>
      </c>
      <c r="Q90" s="156" t="s">
        <v>231</v>
      </c>
      <c r="R90" s="156">
        <v>20</v>
      </c>
      <c r="S90" s="156">
        <v>100</v>
      </c>
      <c r="T90" s="376" t="s">
        <v>871</v>
      </c>
      <c r="U90" s="373" t="str">
        <f>VLOOKUP(T90,'Matriz de riesgos 1a parte'!$K$7:$M$109,3,FALSE)</f>
        <v>Demora injustificada para aprobar pagos al contratista por parte del supervisor o interventor, con el fin de obtener beneficios particulares.</v>
      </c>
      <c r="V90" s="376"/>
      <c r="W90" s="373"/>
      <c r="X90" s="376"/>
      <c r="Y90" s="373"/>
      <c r="Z90" s="376"/>
      <c r="AA90" s="373"/>
      <c r="AB90" s="376"/>
      <c r="AC90" s="373"/>
      <c r="AD90" s="376"/>
      <c r="AE90" s="407"/>
    </row>
    <row r="91" spans="1:31" ht="58" x14ac:dyDescent="0.35">
      <c r="A91" s="359">
        <v>41</v>
      </c>
      <c r="B91" s="160" t="str">
        <f>+VLOOKUP(C91,'Matriz de riesgos 1a parte'!$B$5:$N$109,3,FALSE)</f>
        <v xml:space="preserve">Gestión Contractual </v>
      </c>
      <c r="C91" s="346" t="s">
        <v>864</v>
      </c>
      <c r="D91" s="160" t="str">
        <f>+VLOOKUP(C91,'Matriz de riesgos 1a parte'!$B$5:$N$109,13,FALSE)</f>
        <v>Corrupción</v>
      </c>
      <c r="E91" s="156" t="s">
        <v>869</v>
      </c>
      <c r="F91" s="346" t="s">
        <v>327</v>
      </c>
      <c r="G91" s="156" t="s">
        <v>1399</v>
      </c>
      <c r="H91" s="348" t="s">
        <v>1210</v>
      </c>
      <c r="I91" s="156" t="s">
        <v>140</v>
      </c>
      <c r="J91" s="156" t="s">
        <v>1163</v>
      </c>
      <c r="K91" s="156" t="s">
        <v>77</v>
      </c>
      <c r="L91" s="156">
        <v>30</v>
      </c>
      <c r="M91" s="156" t="s">
        <v>133</v>
      </c>
      <c r="N91" s="156">
        <v>20</v>
      </c>
      <c r="O91" s="156" t="s">
        <v>183</v>
      </c>
      <c r="P91" s="156">
        <v>30</v>
      </c>
      <c r="Q91" s="156" t="s">
        <v>231</v>
      </c>
      <c r="R91" s="156">
        <v>20</v>
      </c>
      <c r="S91" s="156">
        <v>100</v>
      </c>
      <c r="T91" s="376"/>
      <c r="U91" s="373"/>
      <c r="V91" s="376"/>
      <c r="W91" s="373"/>
      <c r="X91" s="376"/>
      <c r="Y91" s="373"/>
      <c r="Z91" s="376" t="s">
        <v>870</v>
      </c>
      <c r="AA91" s="373" t="str">
        <f>VLOOKUP(Z91,'Matriz de riesgos 1a parte'!$Q$7:$S$109,3,FALSE)</f>
        <v>Requerimientos de entes de vigilancia y Control  de orden nacional y distrital.</v>
      </c>
      <c r="AB91" s="376" t="s">
        <v>873</v>
      </c>
      <c r="AC91" s="373" t="str">
        <f>VLOOKUP(AB91,'Matriz de riesgos 1a parte'!$Q$7:$S$109,3,FALSE)</f>
        <v>Investigaciones disciplinarias</v>
      </c>
      <c r="AD91" s="376"/>
      <c r="AE91" s="407"/>
    </row>
    <row r="92" spans="1:31" ht="72.5" x14ac:dyDescent="0.35">
      <c r="A92" s="359">
        <v>10</v>
      </c>
      <c r="B92" s="160" t="str">
        <f>+VLOOKUP(C92,'Matriz de riesgos 1a parte'!$B$5:$N$109,3,FALSE)</f>
        <v xml:space="preserve">Gestión Contractual </v>
      </c>
      <c r="C92" s="346" t="s">
        <v>875</v>
      </c>
      <c r="D92" s="160" t="str">
        <f>+VLOOKUP(C92,'Matriz de riesgos 1a parte'!$B$5:$N$109,13,FALSE)</f>
        <v>Corrupción</v>
      </c>
      <c r="E92" s="156" t="s">
        <v>879</v>
      </c>
      <c r="F92" s="346" t="s">
        <v>326</v>
      </c>
      <c r="G92" s="156" t="s">
        <v>1386</v>
      </c>
      <c r="H92" s="348" t="s">
        <v>1387</v>
      </c>
      <c r="I92" s="156" t="s">
        <v>140</v>
      </c>
      <c r="J92" s="156" t="s">
        <v>1281</v>
      </c>
      <c r="K92" s="156" t="s">
        <v>77</v>
      </c>
      <c r="L92" s="156">
        <v>30</v>
      </c>
      <c r="M92" s="156" t="s">
        <v>133</v>
      </c>
      <c r="N92" s="156">
        <v>20</v>
      </c>
      <c r="O92" s="156" t="s">
        <v>183</v>
      </c>
      <c r="P92" s="156">
        <v>30</v>
      </c>
      <c r="Q92" s="156" t="s">
        <v>221</v>
      </c>
      <c r="R92" s="156">
        <v>10</v>
      </c>
      <c r="S92" s="156">
        <v>90</v>
      </c>
      <c r="T92" s="376" t="s">
        <v>878</v>
      </c>
      <c r="U92" s="373" t="str">
        <f>VLOOKUP(T92,'Matriz de riesgos 1a parte'!$K$7:$M$109,3,FALSE)</f>
        <v>Ofrecimiento de dádivas por parte del contratista hacia el supervisor o interventor</v>
      </c>
      <c r="V92" s="376" t="s">
        <v>882</v>
      </c>
      <c r="W92" s="373" t="str">
        <f>VLOOKUP(V92,'Matriz de riesgos 1a parte'!$K$7:$M$109,3,FALSE)</f>
        <v>Falta de integridad de supervisores o interventores responsables de aplicar la evaluación</v>
      </c>
      <c r="X92" s="376"/>
      <c r="Y92" s="373"/>
      <c r="Z92" s="376"/>
      <c r="AA92" s="373"/>
      <c r="AB92" s="376"/>
      <c r="AC92" s="373"/>
      <c r="AD92" s="376"/>
      <c r="AE92" s="407"/>
    </row>
    <row r="93" spans="1:31" ht="72.5" x14ac:dyDescent="0.35">
      <c r="A93" s="359">
        <v>41</v>
      </c>
      <c r="B93" s="160" t="str">
        <f>+VLOOKUP(C93,'Matriz de riesgos 1a parte'!$B$5:$N$109,3,FALSE)</f>
        <v xml:space="preserve">Gestión Contractual </v>
      </c>
      <c r="C93" s="346" t="s">
        <v>875</v>
      </c>
      <c r="D93" s="160" t="str">
        <f>+VLOOKUP(C93,'Matriz de riesgos 1a parte'!$B$5:$N$109,13,FALSE)</f>
        <v>Corrupción</v>
      </c>
      <c r="E93" s="156" t="s">
        <v>879</v>
      </c>
      <c r="F93" s="346" t="s">
        <v>327</v>
      </c>
      <c r="G93" s="156" t="s">
        <v>1399</v>
      </c>
      <c r="H93" s="348" t="s">
        <v>1210</v>
      </c>
      <c r="I93" s="156" t="s">
        <v>140</v>
      </c>
      <c r="J93" s="156" t="s">
        <v>1163</v>
      </c>
      <c r="K93" s="156" t="s">
        <v>77</v>
      </c>
      <c r="L93" s="156">
        <v>30</v>
      </c>
      <c r="M93" s="156" t="s">
        <v>133</v>
      </c>
      <c r="N93" s="156">
        <v>20</v>
      </c>
      <c r="O93" s="156" t="s">
        <v>183</v>
      </c>
      <c r="P93" s="156">
        <v>30</v>
      </c>
      <c r="Q93" s="156" t="s">
        <v>231</v>
      </c>
      <c r="R93" s="156">
        <v>20</v>
      </c>
      <c r="S93" s="156">
        <v>100</v>
      </c>
      <c r="T93" s="376"/>
      <c r="U93" s="373"/>
      <c r="V93" s="376"/>
      <c r="W93" s="373"/>
      <c r="X93" s="376"/>
      <c r="Y93" s="373"/>
      <c r="Z93" s="376" t="s">
        <v>884</v>
      </c>
      <c r="AA93" s="373" t="str">
        <f>VLOOKUP(Z93,'Matriz de riesgos 1a parte'!$Q$7:$S$109,3,FALSE)</f>
        <v>Investigaciones disciplinarias</v>
      </c>
      <c r="AB93" s="376"/>
      <c r="AC93" s="373"/>
      <c r="AD93" s="376"/>
      <c r="AE93" s="407"/>
    </row>
    <row r="94" spans="1:31" ht="63" x14ac:dyDescent="0.35">
      <c r="A94" s="359">
        <v>1</v>
      </c>
      <c r="B94" s="160" t="str">
        <f>+VLOOKUP(C94,'Matriz de riesgos 1a parte'!$B$5:$N$109,3,FALSE)</f>
        <v xml:space="preserve">Gestión Contractual </v>
      </c>
      <c r="C94" s="346" t="s">
        <v>851</v>
      </c>
      <c r="D94" s="160" t="str">
        <f>+VLOOKUP(C94,'Matriz de riesgos 1a parte'!$B$5:$N$109,13,FALSE)</f>
        <v>Corrupción</v>
      </c>
      <c r="E94" s="156" t="s">
        <v>856</v>
      </c>
      <c r="F94" s="346" t="s">
        <v>327</v>
      </c>
      <c r="G94" s="156" t="s">
        <v>1185</v>
      </c>
      <c r="H94" s="348" t="s">
        <v>1186</v>
      </c>
      <c r="I94" s="156" t="s">
        <v>49</v>
      </c>
      <c r="J94" s="156" t="s">
        <v>1187</v>
      </c>
      <c r="K94" s="156" t="s">
        <v>56</v>
      </c>
      <c r="L94" s="156">
        <v>15</v>
      </c>
      <c r="M94" s="156" t="s">
        <v>133</v>
      </c>
      <c r="N94" s="156">
        <v>20</v>
      </c>
      <c r="O94" s="156" t="s">
        <v>172</v>
      </c>
      <c r="P94" s="156">
        <v>15</v>
      </c>
      <c r="Q94" s="156" t="s">
        <v>231</v>
      </c>
      <c r="R94" s="156">
        <v>20</v>
      </c>
      <c r="S94" s="156">
        <v>70</v>
      </c>
      <c r="T94" s="376"/>
      <c r="U94" s="373"/>
      <c r="V94" s="376"/>
      <c r="W94" s="373"/>
      <c r="X94" s="376"/>
      <c r="Y94" s="373"/>
      <c r="Z94" s="376" t="s">
        <v>862</v>
      </c>
      <c r="AA94" s="373" t="str">
        <f>VLOOKUP(Z94,'Matriz de riesgos 1a parte'!$Q$7:$S$109,3,FALSE)</f>
        <v>Impacto en la imagen institucional por reclamación de grupos de interés de la EAAB-ESP</v>
      </c>
      <c r="AB94" s="376"/>
      <c r="AC94" s="373"/>
      <c r="AD94" s="376"/>
      <c r="AE94" s="407"/>
    </row>
    <row r="95" spans="1:31" ht="72.5" x14ac:dyDescent="0.35">
      <c r="A95" s="359">
        <v>1</v>
      </c>
      <c r="B95" s="160" t="str">
        <f>+VLOOKUP(C95,'Matriz de riesgos 1a parte'!$B$5:$N$109,3,FALSE)</f>
        <v xml:space="preserve">Gestión Contractual </v>
      </c>
      <c r="C95" s="346" t="s">
        <v>875</v>
      </c>
      <c r="D95" s="160" t="str">
        <f>+VLOOKUP(C95,'Matriz de riesgos 1a parte'!$B$5:$N$109,13,FALSE)</f>
        <v>Corrupción</v>
      </c>
      <c r="E95" s="156" t="s">
        <v>879</v>
      </c>
      <c r="F95" s="346" t="s">
        <v>327</v>
      </c>
      <c r="G95" s="156" t="s">
        <v>1185</v>
      </c>
      <c r="H95" s="348" t="s">
        <v>1186</v>
      </c>
      <c r="I95" s="156" t="s">
        <v>49</v>
      </c>
      <c r="J95" s="156" t="s">
        <v>1187</v>
      </c>
      <c r="K95" s="156" t="s">
        <v>56</v>
      </c>
      <c r="L95" s="156">
        <v>15</v>
      </c>
      <c r="M95" s="156" t="s">
        <v>133</v>
      </c>
      <c r="N95" s="156">
        <v>20</v>
      </c>
      <c r="O95" s="156" t="s">
        <v>172</v>
      </c>
      <c r="P95" s="156">
        <v>15</v>
      </c>
      <c r="Q95" s="156" t="s">
        <v>231</v>
      </c>
      <c r="R95" s="156">
        <v>20</v>
      </c>
      <c r="S95" s="156">
        <v>70</v>
      </c>
      <c r="T95" s="376"/>
      <c r="U95" s="373"/>
      <c r="V95" s="376"/>
      <c r="W95" s="373"/>
      <c r="X95" s="376"/>
      <c r="Y95" s="373"/>
      <c r="Z95" s="376" t="s">
        <v>880</v>
      </c>
      <c r="AA95" s="373" t="str">
        <f>VLOOKUP(Z95,'Matriz de riesgos 1a parte'!$Q$7:$S$109,3,FALSE)</f>
        <v>Impacto en la imagen institucional
por inadecuada gestión de contratistas</v>
      </c>
      <c r="AB95" s="376"/>
      <c r="AC95" s="373"/>
      <c r="AD95" s="376"/>
      <c r="AE95" s="407"/>
    </row>
    <row r="96" spans="1:31" ht="87" x14ac:dyDescent="0.35">
      <c r="A96" s="359">
        <v>41</v>
      </c>
      <c r="B96" s="160" t="str">
        <f>+VLOOKUP(C96,'Matriz de riesgos 1a parte'!$B$5:$N$109,3,FALSE)</f>
        <v xml:space="preserve">Gestión Contractual </v>
      </c>
      <c r="C96" s="346" t="s">
        <v>800</v>
      </c>
      <c r="D96" s="160" t="str">
        <f>+VLOOKUP(C96,'Matriz de riesgos 1a parte'!$B$5:$N$109,13,FALSE)</f>
        <v>Corrupción</v>
      </c>
      <c r="E96" s="156" t="s">
        <v>805</v>
      </c>
      <c r="F96" s="346" t="s">
        <v>327</v>
      </c>
      <c r="G96" s="156" t="s">
        <v>1399</v>
      </c>
      <c r="H96" s="348" t="s">
        <v>1210</v>
      </c>
      <c r="I96" s="156" t="s">
        <v>140</v>
      </c>
      <c r="J96" s="156" t="s">
        <v>1163</v>
      </c>
      <c r="K96" s="156" t="s">
        <v>77</v>
      </c>
      <c r="L96" s="156">
        <v>30</v>
      </c>
      <c r="M96" s="156" t="s">
        <v>133</v>
      </c>
      <c r="N96" s="156">
        <v>20</v>
      </c>
      <c r="O96" s="156" t="s">
        <v>183</v>
      </c>
      <c r="P96" s="156">
        <v>30</v>
      </c>
      <c r="Q96" s="156" t="s">
        <v>231</v>
      </c>
      <c r="R96" s="156">
        <v>20</v>
      </c>
      <c r="S96" s="156">
        <v>100</v>
      </c>
      <c r="T96" s="376"/>
      <c r="U96" s="373"/>
      <c r="V96" s="376"/>
      <c r="W96" s="373"/>
      <c r="X96" s="376"/>
      <c r="Y96" s="373"/>
      <c r="Z96" s="376" t="s">
        <v>810</v>
      </c>
      <c r="AA96" s="373" t="str">
        <f>VLOOKUP(Z96,'Matriz de riesgos 1a parte'!$Q$7:$S$109,3,FALSE)</f>
        <v>Investigaciones disciplinarias</v>
      </c>
      <c r="AB96" s="376"/>
      <c r="AC96" s="373"/>
      <c r="AD96" s="376"/>
      <c r="AE96" s="407"/>
    </row>
    <row r="97" spans="1:31" ht="72.5" x14ac:dyDescent="0.35">
      <c r="A97" s="359">
        <v>41</v>
      </c>
      <c r="B97" s="160" t="str">
        <f>+VLOOKUP(C97,'Matriz de riesgos 1a parte'!$B$5:$N$109,3,FALSE)</f>
        <v xml:space="preserve">Gestión Contractual </v>
      </c>
      <c r="C97" s="346" t="s">
        <v>816</v>
      </c>
      <c r="D97" s="160" t="str">
        <f>+VLOOKUP(C97,'Matriz de riesgos 1a parte'!$B$5:$N$109,13,FALSE)</f>
        <v>Corrupción</v>
      </c>
      <c r="E97" s="156" t="s">
        <v>821</v>
      </c>
      <c r="F97" s="346" t="s">
        <v>327</v>
      </c>
      <c r="G97" s="156" t="s">
        <v>1399</v>
      </c>
      <c r="H97" s="348" t="s">
        <v>1210</v>
      </c>
      <c r="I97" s="156" t="s">
        <v>140</v>
      </c>
      <c r="J97" s="156" t="s">
        <v>1163</v>
      </c>
      <c r="K97" s="156" t="s">
        <v>77</v>
      </c>
      <c r="L97" s="156">
        <v>30</v>
      </c>
      <c r="M97" s="156" t="s">
        <v>133</v>
      </c>
      <c r="N97" s="156">
        <v>20</v>
      </c>
      <c r="O97" s="156" t="s">
        <v>183</v>
      </c>
      <c r="P97" s="156">
        <v>30</v>
      </c>
      <c r="Q97" s="156" t="s">
        <v>231</v>
      </c>
      <c r="R97" s="156">
        <v>20</v>
      </c>
      <c r="S97" s="156">
        <v>100</v>
      </c>
      <c r="T97" s="376"/>
      <c r="U97" s="373"/>
      <c r="V97" s="376"/>
      <c r="W97" s="373"/>
      <c r="X97" s="376"/>
      <c r="Y97" s="373"/>
      <c r="Z97" s="376" t="s">
        <v>826</v>
      </c>
      <c r="AA97" s="373" t="str">
        <f>VLOOKUP(Z97,'Matriz de riesgos 1a parte'!$Q$7:$S$109,3,FALSE)</f>
        <v>Investigaciones disciplinarias</v>
      </c>
      <c r="AB97" s="376"/>
      <c r="AC97" s="373"/>
      <c r="AD97" s="376"/>
      <c r="AE97" s="407"/>
    </row>
    <row r="98" spans="1:31" ht="58" x14ac:dyDescent="0.35">
      <c r="A98" s="359">
        <v>41</v>
      </c>
      <c r="B98" s="160" t="str">
        <f>+VLOOKUP(C98,'Matriz de riesgos 1a parte'!$B$5:$N$109,3,FALSE)</f>
        <v xml:space="preserve">Gestión Contractual </v>
      </c>
      <c r="C98" s="346" t="s">
        <v>827</v>
      </c>
      <c r="D98" s="160" t="str">
        <f>+VLOOKUP(C98,'Matriz de riesgos 1a parte'!$B$5:$N$109,13,FALSE)</f>
        <v>Corrupción</v>
      </c>
      <c r="E98" s="156" t="s">
        <v>833</v>
      </c>
      <c r="F98" s="346" t="s">
        <v>327</v>
      </c>
      <c r="G98" s="156" t="s">
        <v>1399</v>
      </c>
      <c r="H98" s="348" t="s">
        <v>1210</v>
      </c>
      <c r="I98" s="156" t="s">
        <v>140</v>
      </c>
      <c r="J98" s="156" t="s">
        <v>1163</v>
      </c>
      <c r="K98" s="156" t="s">
        <v>77</v>
      </c>
      <c r="L98" s="156">
        <v>30</v>
      </c>
      <c r="M98" s="156" t="s">
        <v>133</v>
      </c>
      <c r="N98" s="156">
        <v>20</v>
      </c>
      <c r="O98" s="156" t="s">
        <v>183</v>
      </c>
      <c r="P98" s="156">
        <v>30</v>
      </c>
      <c r="Q98" s="156" t="s">
        <v>231</v>
      </c>
      <c r="R98" s="156">
        <v>20</v>
      </c>
      <c r="S98" s="156">
        <v>100</v>
      </c>
      <c r="T98" s="376"/>
      <c r="U98" s="373"/>
      <c r="V98" s="376"/>
      <c r="W98" s="373"/>
      <c r="X98" s="376"/>
      <c r="Y98" s="373"/>
      <c r="Z98" s="376" t="s">
        <v>837</v>
      </c>
      <c r="AA98" s="373" t="str">
        <f>VLOOKUP(Z98,'Matriz de riesgos 1a parte'!$Q$7:$S$109,3,FALSE)</f>
        <v>Investigaciones disciplinarias</v>
      </c>
      <c r="AB98" s="376"/>
      <c r="AC98" s="373"/>
      <c r="AD98" s="376"/>
      <c r="AE98" s="407"/>
    </row>
    <row r="99" spans="1:31" ht="58" x14ac:dyDescent="0.35">
      <c r="A99" s="359">
        <v>41</v>
      </c>
      <c r="B99" s="160" t="str">
        <f>+VLOOKUP(C99,'Matriz de riesgos 1a parte'!$B$5:$N$109,3,FALSE)</f>
        <v xml:space="preserve">Gestión Contractual </v>
      </c>
      <c r="C99" s="346" t="s">
        <v>841</v>
      </c>
      <c r="D99" s="160" t="str">
        <f>+VLOOKUP(C99,'Matriz de riesgos 1a parte'!$B$5:$N$109,13,FALSE)</f>
        <v>Corrupción</v>
      </c>
      <c r="E99" s="156" t="s">
        <v>847</v>
      </c>
      <c r="F99" s="346" t="s">
        <v>327</v>
      </c>
      <c r="G99" s="156" t="s">
        <v>1399</v>
      </c>
      <c r="H99" s="348" t="s">
        <v>1210</v>
      </c>
      <c r="I99" s="156" t="s">
        <v>140</v>
      </c>
      <c r="J99" s="156" t="s">
        <v>1163</v>
      </c>
      <c r="K99" s="156" t="s">
        <v>77</v>
      </c>
      <c r="L99" s="156">
        <v>30</v>
      </c>
      <c r="M99" s="156" t="s">
        <v>133</v>
      </c>
      <c r="N99" s="156">
        <v>20</v>
      </c>
      <c r="O99" s="156" t="s">
        <v>183</v>
      </c>
      <c r="P99" s="156">
        <v>30</v>
      </c>
      <c r="Q99" s="156" t="s">
        <v>231</v>
      </c>
      <c r="R99" s="156">
        <v>20</v>
      </c>
      <c r="S99" s="156">
        <v>100</v>
      </c>
      <c r="T99" s="376"/>
      <c r="U99" s="373"/>
      <c r="V99" s="376"/>
      <c r="W99" s="373"/>
      <c r="X99" s="376"/>
      <c r="Y99" s="373"/>
      <c r="Z99" s="376" t="s">
        <v>850</v>
      </c>
      <c r="AA99" s="373" t="str">
        <f>VLOOKUP(Z99,'Matriz de riesgos 1a parte'!$Q$7:$S$109,3,FALSE)</f>
        <v>Investigaciones disciplinarias</v>
      </c>
      <c r="AB99" s="376"/>
      <c r="AC99" s="373"/>
      <c r="AD99" s="376"/>
      <c r="AE99" s="407"/>
    </row>
    <row r="100" spans="1:31" ht="73.5" x14ac:dyDescent="0.35">
      <c r="A100" s="359">
        <v>1</v>
      </c>
      <c r="B100" s="160" t="str">
        <f>+VLOOKUP(C100,'Matriz de riesgos 1a parte'!$B$5:$N$109,3,FALSE)</f>
        <v xml:space="preserve">Gestión Contractual </v>
      </c>
      <c r="C100" s="346" t="s">
        <v>816</v>
      </c>
      <c r="D100" s="160" t="str">
        <f>+VLOOKUP(C100,'Matriz de riesgos 1a parte'!$B$5:$N$109,13,FALSE)</f>
        <v>Corrupción</v>
      </c>
      <c r="E100" s="156" t="s">
        <v>821</v>
      </c>
      <c r="F100" s="346" t="s">
        <v>327</v>
      </c>
      <c r="G100" s="156" t="s">
        <v>1185</v>
      </c>
      <c r="H100" s="348" t="s">
        <v>1186</v>
      </c>
      <c r="I100" s="156" t="s">
        <v>49</v>
      </c>
      <c r="J100" s="156" t="s">
        <v>1187</v>
      </c>
      <c r="K100" s="156" t="s">
        <v>56</v>
      </c>
      <c r="L100" s="156">
        <v>15</v>
      </c>
      <c r="M100" s="156" t="s">
        <v>133</v>
      </c>
      <c r="N100" s="156">
        <v>20</v>
      </c>
      <c r="O100" s="156" t="s">
        <v>172</v>
      </c>
      <c r="P100" s="156">
        <v>15</v>
      </c>
      <c r="Q100" s="156" t="s">
        <v>231</v>
      </c>
      <c r="R100" s="156">
        <v>20</v>
      </c>
      <c r="S100" s="156">
        <v>70</v>
      </c>
      <c r="T100" s="376"/>
      <c r="U100" s="373"/>
      <c r="V100" s="376"/>
      <c r="W100" s="373"/>
      <c r="X100" s="376"/>
      <c r="Y100" s="373"/>
      <c r="Z100" s="376" t="s">
        <v>822</v>
      </c>
      <c r="AA100" s="373" t="str">
        <f>VLOOKUP(Z100,'Matriz de riesgos 1a parte'!$Q$7:$S$109,3,FALSE)</f>
        <v>Impacto en la imagen institucional por pérdida de credibilidad y confianza, ante los grupos de interés</v>
      </c>
      <c r="AB100" s="376"/>
      <c r="AC100" s="373"/>
      <c r="AD100" s="376"/>
      <c r="AE100" s="407"/>
    </row>
    <row r="101" spans="1:31" ht="73.5" x14ac:dyDescent="0.35">
      <c r="A101" s="359">
        <v>1</v>
      </c>
      <c r="B101" s="160" t="str">
        <f>+VLOOKUP(C101,'Matriz de riesgos 1a parte'!$B$5:$N$109,3,FALSE)</f>
        <v xml:space="preserve">Gestión Contractual </v>
      </c>
      <c r="C101" s="346" t="s">
        <v>827</v>
      </c>
      <c r="D101" s="160" t="str">
        <f>+VLOOKUP(C101,'Matriz de riesgos 1a parte'!$B$5:$N$109,13,FALSE)</f>
        <v>Corrupción</v>
      </c>
      <c r="E101" s="156" t="s">
        <v>833</v>
      </c>
      <c r="F101" s="346" t="s">
        <v>327</v>
      </c>
      <c r="G101" s="156" t="s">
        <v>1185</v>
      </c>
      <c r="H101" s="348" t="s">
        <v>1186</v>
      </c>
      <c r="I101" s="156" t="s">
        <v>49</v>
      </c>
      <c r="J101" s="156" t="s">
        <v>1187</v>
      </c>
      <c r="K101" s="156" t="s">
        <v>56</v>
      </c>
      <c r="L101" s="156">
        <v>15</v>
      </c>
      <c r="M101" s="156" t="s">
        <v>133</v>
      </c>
      <c r="N101" s="156">
        <v>20</v>
      </c>
      <c r="O101" s="156" t="s">
        <v>172</v>
      </c>
      <c r="P101" s="156">
        <v>15</v>
      </c>
      <c r="Q101" s="156" t="s">
        <v>231</v>
      </c>
      <c r="R101" s="156">
        <v>20</v>
      </c>
      <c r="S101" s="156">
        <v>70</v>
      </c>
      <c r="T101" s="376"/>
      <c r="U101" s="373"/>
      <c r="V101" s="376"/>
      <c r="W101" s="373"/>
      <c r="X101" s="376"/>
      <c r="Y101" s="373"/>
      <c r="Z101" s="376" t="s">
        <v>834</v>
      </c>
      <c r="AA101" s="373" t="str">
        <f>VLOOKUP(Z101,'Matriz de riesgos 1a parte'!$Q$7:$S$109,3,FALSE)</f>
        <v>Impacto en la imagen institucional por pérdida de credibilidad y confianza, ante los grupos de interés</v>
      </c>
      <c r="AB101" s="376"/>
      <c r="AC101" s="373"/>
      <c r="AD101" s="376"/>
      <c r="AE101" s="407"/>
    </row>
    <row r="102" spans="1:31" ht="73.5" x14ac:dyDescent="0.35">
      <c r="A102" s="359">
        <v>1</v>
      </c>
      <c r="B102" s="160" t="str">
        <f>+VLOOKUP(C102,'Matriz de riesgos 1a parte'!$B$5:$N$109,3,FALSE)</f>
        <v xml:space="preserve">Gestión Contractual </v>
      </c>
      <c r="C102" s="346" t="s">
        <v>841</v>
      </c>
      <c r="D102" s="160" t="str">
        <f>+VLOOKUP(C102,'Matriz de riesgos 1a parte'!$B$5:$N$109,13,FALSE)</f>
        <v>Corrupción</v>
      </c>
      <c r="E102" s="156" t="s">
        <v>847</v>
      </c>
      <c r="F102" s="346" t="s">
        <v>327</v>
      </c>
      <c r="G102" s="156" t="s">
        <v>1185</v>
      </c>
      <c r="H102" s="348" t="s">
        <v>1186</v>
      </c>
      <c r="I102" s="156" t="s">
        <v>49</v>
      </c>
      <c r="J102" s="156" t="s">
        <v>1187</v>
      </c>
      <c r="K102" s="156" t="s">
        <v>56</v>
      </c>
      <c r="L102" s="156">
        <v>15</v>
      </c>
      <c r="M102" s="156" t="s">
        <v>133</v>
      </c>
      <c r="N102" s="156">
        <v>20</v>
      </c>
      <c r="O102" s="156" t="s">
        <v>172</v>
      </c>
      <c r="P102" s="156">
        <v>15</v>
      </c>
      <c r="Q102" s="156" t="s">
        <v>231</v>
      </c>
      <c r="R102" s="156">
        <v>20</v>
      </c>
      <c r="S102" s="156">
        <v>70</v>
      </c>
      <c r="T102" s="376"/>
      <c r="U102" s="373"/>
      <c r="V102" s="376"/>
      <c r="W102" s="373"/>
      <c r="X102" s="376"/>
      <c r="Y102" s="373"/>
      <c r="Z102" s="376" t="s">
        <v>848</v>
      </c>
      <c r="AA102" s="373" t="str">
        <f>VLOOKUP(Z102,'Matriz de riesgos 1a parte'!$Q$7:$S$109,3,FALSE)</f>
        <v>Impacto en la imagen institucional por pérdida de credibilidad y confianza, ante los grupos de interés</v>
      </c>
      <c r="AB102" s="376"/>
      <c r="AC102" s="373"/>
      <c r="AD102" s="376"/>
      <c r="AE102" s="407"/>
    </row>
    <row r="103" spans="1:31" ht="87" x14ac:dyDescent="0.35">
      <c r="A103" s="359">
        <v>1</v>
      </c>
      <c r="B103" s="160" t="str">
        <f>+VLOOKUP(C103,'Matriz de riesgos 1a parte'!$B$5:$N$109,3,FALSE)</f>
        <v xml:space="preserve">Gestión Contractual </v>
      </c>
      <c r="C103" s="346" t="s">
        <v>800</v>
      </c>
      <c r="D103" s="160" t="str">
        <f>+VLOOKUP(C103,'Matriz de riesgos 1a parte'!$B$5:$N$109,13,FALSE)</f>
        <v>Corrupción</v>
      </c>
      <c r="E103" s="156" t="s">
        <v>805</v>
      </c>
      <c r="F103" s="346" t="s">
        <v>327</v>
      </c>
      <c r="G103" s="156" t="s">
        <v>1185</v>
      </c>
      <c r="H103" s="348" t="s">
        <v>1186</v>
      </c>
      <c r="I103" s="156" t="s">
        <v>49</v>
      </c>
      <c r="J103" s="156" t="s">
        <v>1187</v>
      </c>
      <c r="K103" s="156" t="s">
        <v>56</v>
      </c>
      <c r="L103" s="156">
        <v>15</v>
      </c>
      <c r="M103" s="156" t="s">
        <v>133</v>
      </c>
      <c r="N103" s="156">
        <v>20</v>
      </c>
      <c r="O103" s="156" t="s">
        <v>172</v>
      </c>
      <c r="P103" s="156">
        <v>15</v>
      </c>
      <c r="Q103" s="156" t="s">
        <v>231</v>
      </c>
      <c r="R103" s="156">
        <v>20</v>
      </c>
      <c r="S103" s="156">
        <v>70</v>
      </c>
      <c r="T103" s="376"/>
      <c r="U103" s="373"/>
      <c r="V103" s="376"/>
      <c r="W103" s="373"/>
      <c r="X103" s="376"/>
      <c r="Y103" s="373"/>
      <c r="Z103" s="376" t="s">
        <v>806</v>
      </c>
      <c r="AA103" s="373" t="str">
        <f>VLOOKUP(Z103,'Matriz de riesgos 1a parte'!$Q$7:$S$109,3,FALSE)</f>
        <v>Impacto en la imagen institucional por pérdida de credibilidad y confianza, ante los grupos de interés</v>
      </c>
      <c r="AB103" s="376"/>
      <c r="AC103" s="373"/>
      <c r="AD103" s="376"/>
      <c r="AE103" s="407"/>
    </row>
    <row r="104" spans="1:31" ht="147" x14ac:dyDescent="0.35">
      <c r="A104" s="359">
        <v>11</v>
      </c>
      <c r="B104" s="160" t="str">
        <f>+VLOOKUP(C104,'Matriz de riesgos 1a parte'!$B$5:$N$109,3,FALSE)</f>
        <v>Gestion de Mantenimiento</v>
      </c>
      <c r="C104" s="346" t="s">
        <v>897</v>
      </c>
      <c r="D104" s="160" t="str">
        <f>+VLOOKUP(C104,'Matriz de riesgos 1a parte'!$B$5:$N$109,13,FALSE)</f>
        <v>Corrupción</v>
      </c>
      <c r="E104" s="156" t="s">
        <v>902</v>
      </c>
      <c r="F104" s="346" t="s">
        <v>326</v>
      </c>
      <c r="G104" s="156" t="s">
        <v>1404</v>
      </c>
      <c r="H104" s="348" t="s">
        <v>1405</v>
      </c>
      <c r="I104" s="156" t="s">
        <v>200</v>
      </c>
      <c r="J104" s="156" t="s">
        <v>1406</v>
      </c>
      <c r="K104" s="156" t="s">
        <v>77</v>
      </c>
      <c r="L104" s="156">
        <v>30</v>
      </c>
      <c r="M104" s="156" t="s">
        <v>133</v>
      </c>
      <c r="N104" s="156">
        <v>20</v>
      </c>
      <c r="O104" s="156" t="s">
        <v>183</v>
      </c>
      <c r="P104" s="156">
        <v>30</v>
      </c>
      <c r="Q104" s="156" t="s">
        <v>231</v>
      </c>
      <c r="R104" s="156">
        <v>20</v>
      </c>
      <c r="S104" s="156">
        <v>100</v>
      </c>
      <c r="T104" s="376" t="s">
        <v>900</v>
      </c>
      <c r="U104" s="373" t="str">
        <f>VLOOKUP(T104,'Matriz de riesgos 1a parte'!$K$7:$M$109,3,FALSE)</f>
        <v>En la información de la orden de trabajo del SAP no se relacionen claramente o se omita la información de los recursos utilizados (materiales, personas, tiempo) por parte del personal que realiza labores de mantenimiento.</v>
      </c>
      <c r="V104" s="376"/>
      <c r="W104" s="373"/>
      <c r="X104" s="376"/>
      <c r="Y104" s="373"/>
      <c r="Z104" s="376"/>
      <c r="AA104" s="373"/>
      <c r="AB104" s="376"/>
      <c r="AC104" s="373"/>
      <c r="AD104" s="376"/>
      <c r="AE104" s="407"/>
    </row>
    <row r="105" spans="1:31" ht="94.5" x14ac:dyDescent="0.35">
      <c r="A105" s="359">
        <v>12</v>
      </c>
      <c r="B105" s="160" t="str">
        <f>+VLOOKUP(C105,'Matriz de riesgos 1a parte'!$B$5:$N$109,3,FALSE)</f>
        <v>Gestion de Mantenimiento</v>
      </c>
      <c r="C105" s="346" t="s">
        <v>897</v>
      </c>
      <c r="D105" s="160" t="str">
        <f>+VLOOKUP(C105,'Matriz de riesgos 1a parte'!$B$5:$N$109,13,FALSE)</f>
        <v>Corrupción</v>
      </c>
      <c r="E105" s="156" t="s">
        <v>902</v>
      </c>
      <c r="F105" s="346" t="s">
        <v>326</v>
      </c>
      <c r="G105" s="156" t="s">
        <v>1407</v>
      </c>
      <c r="H105" s="348" t="s">
        <v>1408</v>
      </c>
      <c r="I105" s="156" t="s">
        <v>200</v>
      </c>
      <c r="J105" s="156" t="s">
        <v>1406</v>
      </c>
      <c r="K105" s="156" t="s">
        <v>35</v>
      </c>
      <c r="L105" s="156">
        <v>0</v>
      </c>
      <c r="M105" s="156" t="s">
        <v>122</v>
      </c>
      <c r="N105" s="156">
        <v>10</v>
      </c>
      <c r="O105" s="156" t="s">
        <v>159</v>
      </c>
      <c r="P105" s="156">
        <v>5</v>
      </c>
      <c r="Q105" s="156" t="s">
        <v>221</v>
      </c>
      <c r="R105" s="156">
        <v>10</v>
      </c>
      <c r="S105" s="156">
        <v>25</v>
      </c>
      <c r="T105" s="376" t="s">
        <v>905</v>
      </c>
      <c r="U105" s="373" t="str">
        <f>VLOOKUP(T105,'Matriz de riesgos 1a parte'!$K$7:$M$109,3,FALSE)</f>
        <v>Deficiencias en el seguimiento a los repuestos y materiales de una orden de trabajo versus los utilizados.</v>
      </c>
      <c r="V105" s="376" t="s">
        <v>909</v>
      </c>
      <c r="W105" s="373" t="str">
        <f>VLOOKUP(V105,'Matriz de riesgos 1a parte'!$K$7:$M$109,3,FALSE)</f>
        <v>Cambio de repuestos o partes nuevas de los vehículos propiedad de la EAAB por repuestos usados o remanufacturados.</v>
      </c>
      <c r="X105" s="376"/>
      <c r="Y105" s="373"/>
      <c r="Z105" s="376"/>
      <c r="AA105" s="373"/>
      <c r="AB105" s="376"/>
      <c r="AC105" s="373"/>
      <c r="AD105" s="376"/>
      <c r="AE105" s="407"/>
    </row>
    <row r="106" spans="1:31" ht="58" x14ac:dyDescent="0.35">
      <c r="A106" s="359">
        <v>1</v>
      </c>
      <c r="B106" s="160" t="str">
        <f>+VLOOKUP(C106,'Matriz de riesgos 1a parte'!$B$5:$N$109,3,FALSE)</f>
        <v>Gestion de Mantenimiento</v>
      </c>
      <c r="C106" s="346" t="s">
        <v>897</v>
      </c>
      <c r="D106" s="160" t="str">
        <f>+VLOOKUP(C106,'Matriz de riesgos 1a parte'!$B$5:$N$109,13,FALSE)</f>
        <v>Corrupción</v>
      </c>
      <c r="E106" s="156" t="s">
        <v>902</v>
      </c>
      <c r="F106" s="346" t="s">
        <v>327</v>
      </c>
      <c r="G106" s="156" t="s">
        <v>1185</v>
      </c>
      <c r="H106" s="348" t="s">
        <v>1186</v>
      </c>
      <c r="I106" s="156" t="s">
        <v>49</v>
      </c>
      <c r="J106" s="156" t="s">
        <v>1187</v>
      </c>
      <c r="K106" s="156" t="s">
        <v>56</v>
      </c>
      <c r="L106" s="156">
        <v>15</v>
      </c>
      <c r="M106" s="156" t="s">
        <v>133</v>
      </c>
      <c r="N106" s="156">
        <v>20</v>
      </c>
      <c r="O106" s="156" t="s">
        <v>172</v>
      </c>
      <c r="P106" s="156">
        <v>15</v>
      </c>
      <c r="Q106" s="156" t="s">
        <v>231</v>
      </c>
      <c r="R106" s="156">
        <v>20</v>
      </c>
      <c r="S106" s="156">
        <v>70</v>
      </c>
      <c r="T106" s="376"/>
      <c r="U106" s="373"/>
      <c r="V106" s="376"/>
      <c r="W106" s="373"/>
      <c r="X106" s="376"/>
      <c r="Y106" s="373"/>
      <c r="Z106" s="376" t="s">
        <v>907</v>
      </c>
      <c r="AA106" s="373" t="str">
        <f>VLOOKUP(Z106,'Matriz de riesgos 1a parte'!$Q$7:$S$109,3,FALSE)</f>
        <v>Deterioro de la imagen con las ARS y ante los usuarios</v>
      </c>
      <c r="AB106" s="376"/>
      <c r="AC106" s="373"/>
      <c r="AD106" s="376"/>
      <c r="AE106" s="407"/>
    </row>
    <row r="107" spans="1:31" ht="136.5" x14ac:dyDescent="0.35">
      <c r="A107" s="359">
        <v>1</v>
      </c>
      <c r="B107" s="160" t="str">
        <f>+VLOOKUP(C107,'Matriz de riesgos 1a parte'!$B$5:$N$109,3,FALSE)</f>
        <v>Gestión  Documental</v>
      </c>
      <c r="C107" s="346" t="s">
        <v>925</v>
      </c>
      <c r="D107" s="160" t="str">
        <f>+VLOOKUP(C107,'Matriz de riesgos 1a parte'!$B$5:$N$109,13,FALSE)</f>
        <v>Corrupción</v>
      </c>
      <c r="E107" s="156" t="s">
        <v>931</v>
      </c>
      <c r="F107" s="346" t="s">
        <v>326</v>
      </c>
      <c r="G107" s="156" t="s">
        <v>1409</v>
      </c>
      <c r="H107" s="348" t="s">
        <v>1410</v>
      </c>
      <c r="I107" s="156" t="s">
        <v>180</v>
      </c>
      <c r="J107" s="156" t="s">
        <v>1411</v>
      </c>
      <c r="K107" s="156" t="s">
        <v>77</v>
      </c>
      <c r="L107" s="156">
        <v>30</v>
      </c>
      <c r="M107" s="156" t="s">
        <v>133</v>
      </c>
      <c r="N107" s="156">
        <v>20</v>
      </c>
      <c r="O107" s="156" t="s">
        <v>183</v>
      </c>
      <c r="P107" s="156">
        <v>30</v>
      </c>
      <c r="Q107" s="156" t="s">
        <v>231</v>
      </c>
      <c r="R107" s="156">
        <v>20</v>
      </c>
      <c r="S107" s="156">
        <v>100</v>
      </c>
      <c r="T107" s="376" t="s">
        <v>929</v>
      </c>
      <c r="U107" s="373" t="str">
        <f>VLOOKUP(T107,'Matriz de riesgos 1a parte'!$K$7:$M$109,3,FALSE)</f>
        <v>Utilización indebida de  los privilegios y acceso a los aplicativos relacionados con la gestión documental por parte de los Administradores.</v>
      </c>
      <c r="V107" s="376" t="s">
        <v>942</v>
      </c>
      <c r="W107" s="373" t="str">
        <f>VLOOKUP(V107,'Matriz de riesgos 1a parte'!$K$7:$M$109,3,FALSE)</f>
        <v>Omisión en el reporte de las novedades de personal a la Dirección  de informática para la actualización de los roles de acceso a los Aplicativos relacionados con la gestión documental</v>
      </c>
      <c r="X107" s="376"/>
      <c r="Y107" s="373"/>
      <c r="Z107" s="376"/>
      <c r="AA107" s="373"/>
      <c r="AB107" s="376"/>
      <c r="AC107" s="373"/>
      <c r="AD107" s="376"/>
      <c r="AE107" s="407"/>
    </row>
    <row r="108" spans="1:31" ht="72.5" x14ac:dyDescent="0.35">
      <c r="A108" s="359">
        <v>2</v>
      </c>
      <c r="B108" s="160" t="str">
        <f>+VLOOKUP(C108,'Matriz de riesgos 1a parte'!$B$5:$N$109,3,FALSE)</f>
        <v>Gestión  Documental</v>
      </c>
      <c r="C108" s="346" t="s">
        <v>925</v>
      </c>
      <c r="D108" s="160" t="str">
        <f>+VLOOKUP(C108,'Matriz de riesgos 1a parte'!$B$5:$N$109,13,FALSE)</f>
        <v>Corrupción</v>
      </c>
      <c r="E108" s="156" t="s">
        <v>931</v>
      </c>
      <c r="F108" s="346" t="s">
        <v>326</v>
      </c>
      <c r="G108" s="156" t="s">
        <v>1412</v>
      </c>
      <c r="H108" s="348" t="s">
        <v>1413</v>
      </c>
      <c r="I108" s="156" t="s">
        <v>180</v>
      </c>
      <c r="J108" s="156" t="s">
        <v>1414</v>
      </c>
      <c r="K108" s="156" t="s">
        <v>77</v>
      </c>
      <c r="L108" s="156">
        <v>30</v>
      </c>
      <c r="M108" s="156" t="s">
        <v>133</v>
      </c>
      <c r="N108" s="156">
        <v>20</v>
      </c>
      <c r="O108" s="156" t="s">
        <v>183</v>
      </c>
      <c r="P108" s="156">
        <v>30</v>
      </c>
      <c r="Q108" s="156" t="s">
        <v>231</v>
      </c>
      <c r="R108" s="156">
        <v>20</v>
      </c>
      <c r="S108" s="156">
        <v>100</v>
      </c>
      <c r="T108" s="376" t="s">
        <v>937</v>
      </c>
      <c r="U108" s="373" t="str">
        <f>VLOOKUP(T108,'Matriz de riesgos 1a parte'!$K$7:$M$109,3,FALSE)</f>
        <v>Manipulación y/o hurto de la información física por parte de colaboradores</v>
      </c>
      <c r="V108" s="376"/>
      <c r="W108" s="373"/>
      <c r="X108" s="376"/>
      <c r="Y108" s="373"/>
      <c r="Z108" s="376"/>
      <c r="AA108" s="373"/>
      <c r="AB108" s="376"/>
      <c r="AC108" s="373"/>
      <c r="AD108" s="376"/>
      <c r="AE108" s="407"/>
    </row>
    <row r="109" spans="1:31" ht="72.5" x14ac:dyDescent="0.35">
      <c r="A109" s="359">
        <v>3</v>
      </c>
      <c r="B109" s="160" t="str">
        <f>+VLOOKUP(C109,'Matriz de riesgos 1a parte'!$B$5:$N$109,3,FALSE)</f>
        <v>Gestión  Documental</v>
      </c>
      <c r="C109" s="346" t="s">
        <v>925</v>
      </c>
      <c r="D109" s="160" t="str">
        <f>+VLOOKUP(C109,'Matriz de riesgos 1a parte'!$B$5:$N$109,13,FALSE)</f>
        <v>Corrupción</v>
      </c>
      <c r="E109" s="156" t="s">
        <v>931</v>
      </c>
      <c r="F109" s="346" t="s">
        <v>326</v>
      </c>
      <c r="G109" s="156" t="s">
        <v>1415</v>
      </c>
      <c r="H109" s="348" t="s">
        <v>1416</v>
      </c>
      <c r="I109" s="156" t="s">
        <v>180</v>
      </c>
      <c r="J109" s="156" t="s">
        <v>1417</v>
      </c>
      <c r="K109" s="156" t="s">
        <v>77</v>
      </c>
      <c r="L109" s="156">
        <v>30</v>
      </c>
      <c r="M109" s="156" t="s">
        <v>133</v>
      </c>
      <c r="N109" s="156">
        <v>20</v>
      </c>
      <c r="O109" s="156" t="s">
        <v>183</v>
      </c>
      <c r="P109" s="156">
        <v>30</v>
      </c>
      <c r="Q109" s="156" t="s">
        <v>231</v>
      </c>
      <c r="R109" s="156">
        <v>20</v>
      </c>
      <c r="S109" s="156">
        <v>100</v>
      </c>
      <c r="T109" s="376" t="s">
        <v>937</v>
      </c>
      <c r="U109" s="373" t="str">
        <f>VLOOKUP(T109,'Matriz de riesgos 1a parte'!$K$7:$M$109,3,FALSE)</f>
        <v>Manipulación y/o hurto de la información física por parte de colaboradores</v>
      </c>
      <c r="V109" s="376"/>
      <c r="W109" s="373"/>
      <c r="X109" s="376"/>
      <c r="Y109" s="373"/>
      <c r="Z109" s="376"/>
      <c r="AA109" s="373"/>
      <c r="AB109" s="376"/>
      <c r="AC109" s="373"/>
      <c r="AD109" s="376"/>
      <c r="AE109" s="407"/>
    </row>
    <row r="110" spans="1:31" ht="72.5" x14ac:dyDescent="0.35">
      <c r="A110" s="359">
        <v>4</v>
      </c>
      <c r="B110" s="160" t="str">
        <f>+VLOOKUP(C110,'Matriz de riesgos 1a parte'!$B$5:$N$109,3,FALSE)</f>
        <v>Gestión  Documental</v>
      </c>
      <c r="C110" s="346" t="s">
        <v>925</v>
      </c>
      <c r="D110" s="160" t="str">
        <f>+VLOOKUP(C110,'Matriz de riesgos 1a parte'!$B$5:$N$109,13,FALSE)</f>
        <v>Corrupción</v>
      </c>
      <c r="E110" s="156" t="s">
        <v>931</v>
      </c>
      <c r="F110" s="346" t="s">
        <v>327</v>
      </c>
      <c r="G110" s="156" t="s">
        <v>1418</v>
      </c>
      <c r="H110" s="348" t="s">
        <v>1419</v>
      </c>
      <c r="I110" s="156" t="s">
        <v>180</v>
      </c>
      <c r="J110" s="156" t="s">
        <v>1420</v>
      </c>
      <c r="K110" s="156" t="s">
        <v>77</v>
      </c>
      <c r="L110" s="156">
        <v>30</v>
      </c>
      <c r="M110" s="156" t="s">
        <v>133</v>
      </c>
      <c r="N110" s="156">
        <v>20</v>
      </c>
      <c r="O110" s="156" t="s">
        <v>183</v>
      </c>
      <c r="P110" s="156">
        <v>30</v>
      </c>
      <c r="Q110" s="156" t="s">
        <v>231</v>
      </c>
      <c r="R110" s="156">
        <v>20</v>
      </c>
      <c r="S110" s="156">
        <v>100</v>
      </c>
      <c r="T110" s="376"/>
      <c r="U110" s="373"/>
      <c r="V110" s="376"/>
      <c r="W110" s="373"/>
      <c r="X110" s="376"/>
      <c r="Y110" s="373"/>
      <c r="Z110" s="376" t="s">
        <v>932</v>
      </c>
      <c r="AA110" s="373" t="str">
        <f>VLOOKUP(Z110,'Matriz de riesgos 1a parte'!$Q$7:$S$109,3,FALSE)</f>
        <v>Impacto operativo generado por reprocesos para la recuperación de la información</v>
      </c>
      <c r="AB110" s="376"/>
      <c r="AC110" s="373"/>
      <c r="AD110" s="376"/>
      <c r="AE110" s="407"/>
    </row>
    <row r="111" spans="1:31" ht="72.5" x14ac:dyDescent="0.35">
      <c r="A111" s="359">
        <v>5</v>
      </c>
      <c r="B111" s="160" t="str">
        <f>+VLOOKUP(C111,'Matriz de riesgos 1a parte'!$B$5:$N$109,3,FALSE)</f>
        <v>Gestión  Documental</v>
      </c>
      <c r="C111" s="346" t="s">
        <v>925</v>
      </c>
      <c r="D111" s="160" t="str">
        <f>+VLOOKUP(C111,'Matriz de riesgos 1a parte'!$B$5:$N$109,13,FALSE)</f>
        <v>Corrupción</v>
      </c>
      <c r="E111" s="156" t="s">
        <v>931</v>
      </c>
      <c r="F111" s="346" t="s">
        <v>327</v>
      </c>
      <c r="G111" s="156" t="s">
        <v>1422</v>
      </c>
      <c r="H111" s="348" t="s">
        <v>1423</v>
      </c>
      <c r="I111" s="156" t="s">
        <v>180</v>
      </c>
      <c r="J111" s="156" t="s">
        <v>1424</v>
      </c>
      <c r="K111" s="156" t="s">
        <v>77</v>
      </c>
      <c r="L111" s="156">
        <v>30</v>
      </c>
      <c r="M111" s="156" t="s">
        <v>133</v>
      </c>
      <c r="N111" s="156">
        <v>20</v>
      </c>
      <c r="O111" s="156" t="s">
        <v>183</v>
      </c>
      <c r="P111" s="156">
        <v>30</v>
      </c>
      <c r="Q111" s="156" t="s">
        <v>231</v>
      </c>
      <c r="R111" s="156">
        <v>20</v>
      </c>
      <c r="S111" s="156">
        <v>100</v>
      </c>
      <c r="T111" s="376"/>
      <c r="U111" s="373"/>
      <c r="V111" s="376"/>
      <c r="W111" s="373"/>
      <c r="X111" s="376"/>
      <c r="Y111" s="373"/>
      <c r="Z111" s="376" t="s">
        <v>932</v>
      </c>
      <c r="AA111" s="373" t="str">
        <f>VLOOKUP(Z111,'Matriz de riesgos 1a parte'!$Q$7:$S$109,3,FALSE)</f>
        <v>Impacto operativo generado por reprocesos para la recuperación de la información</v>
      </c>
      <c r="AB111" s="376"/>
      <c r="AC111" s="373"/>
      <c r="AD111" s="376"/>
      <c r="AE111" s="407"/>
    </row>
    <row r="112" spans="1:31" ht="72.5" x14ac:dyDescent="0.35">
      <c r="A112" s="359">
        <v>6</v>
      </c>
      <c r="B112" s="160" t="str">
        <f>+VLOOKUP(C112,'Matriz de riesgos 1a parte'!$B$5:$N$109,3,FALSE)</f>
        <v>Gestión  Documental</v>
      </c>
      <c r="C112" s="346" t="s">
        <v>925</v>
      </c>
      <c r="D112" s="160" t="str">
        <f>+VLOOKUP(C112,'Matriz de riesgos 1a parte'!$B$5:$N$109,13,FALSE)</f>
        <v>Corrupción</v>
      </c>
      <c r="E112" s="156" t="s">
        <v>931</v>
      </c>
      <c r="F112" s="346" t="s">
        <v>327</v>
      </c>
      <c r="G112" s="156" t="s">
        <v>1426</v>
      </c>
      <c r="H112" s="348" t="s">
        <v>1427</v>
      </c>
      <c r="I112" s="156" t="s">
        <v>180</v>
      </c>
      <c r="J112" s="156" t="s">
        <v>1414</v>
      </c>
      <c r="K112" s="156" t="s">
        <v>77</v>
      </c>
      <c r="L112" s="156">
        <v>30</v>
      </c>
      <c r="M112" s="156" t="s">
        <v>133</v>
      </c>
      <c r="N112" s="156">
        <v>20</v>
      </c>
      <c r="O112" s="156" t="s">
        <v>183</v>
      </c>
      <c r="P112" s="156">
        <v>30</v>
      </c>
      <c r="Q112" s="156" t="s">
        <v>231</v>
      </c>
      <c r="R112" s="156">
        <v>20</v>
      </c>
      <c r="S112" s="156">
        <v>100</v>
      </c>
      <c r="T112" s="376"/>
      <c r="U112" s="373"/>
      <c r="V112" s="376"/>
      <c r="W112" s="373"/>
      <c r="X112" s="376"/>
      <c r="Y112" s="373"/>
      <c r="Z112" s="376" t="s">
        <v>932</v>
      </c>
      <c r="AA112" s="373" t="str">
        <f>VLOOKUP(Z112,'Matriz de riesgos 1a parte'!$Q$7:$S$109,3,FALSE)</f>
        <v>Impacto operativo generado por reprocesos para la recuperación de la información</v>
      </c>
      <c r="AB112" s="376"/>
      <c r="AC112" s="373"/>
      <c r="AD112" s="376"/>
      <c r="AE112" s="407"/>
    </row>
    <row r="113" spans="1:31" ht="72.5" x14ac:dyDescent="0.35">
      <c r="A113" s="359">
        <v>1</v>
      </c>
      <c r="B113" s="160" t="str">
        <f>+VLOOKUP(C113,'Matriz de riesgos 1a parte'!$B$5:$N$109,3,FALSE)</f>
        <v>Gestión  Documental</v>
      </c>
      <c r="C113" s="346" t="s">
        <v>925</v>
      </c>
      <c r="D113" s="160" t="str">
        <f>+VLOOKUP(C113,'Matriz de riesgos 1a parte'!$B$5:$N$109,13,FALSE)</f>
        <v>Corrupción</v>
      </c>
      <c r="E113" s="156" t="s">
        <v>931</v>
      </c>
      <c r="F113" s="346" t="s">
        <v>327</v>
      </c>
      <c r="G113" s="156" t="s">
        <v>1185</v>
      </c>
      <c r="H113" s="348" t="s">
        <v>1186</v>
      </c>
      <c r="I113" s="156" t="s">
        <v>49</v>
      </c>
      <c r="J113" s="156" t="s">
        <v>1187</v>
      </c>
      <c r="K113" s="156" t="s">
        <v>56</v>
      </c>
      <c r="L113" s="156">
        <v>15</v>
      </c>
      <c r="M113" s="156" t="s">
        <v>133</v>
      </c>
      <c r="N113" s="156">
        <v>20</v>
      </c>
      <c r="O113" s="156" t="s">
        <v>172</v>
      </c>
      <c r="P113" s="156">
        <v>15</v>
      </c>
      <c r="Q113" s="156" t="s">
        <v>231</v>
      </c>
      <c r="R113" s="156">
        <v>20</v>
      </c>
      <c r="S113" s="156">
        <v>70</v>
      </c>
      <c r="T113" s="376"/>
      <c r="U113" s="373"/>
      <c r="V113" s="376"/>
      <c r="W113" s="373"/>
      <c r="X113" s="376"/>
      <c r="Y113" s="373"/>
      <c r="Z113" s="376" t="s">
        <v>939</v>
      </c>
      <c r="AA113" s="373" t="str">
        <f>VLOOKUP(Z113,'Matriz de riesgos 1a parte'!$Q$7:$S$109,3,FALSE)</f>
        <v>Deterioro de la imagen de la Empresa ante Entes de Control u otros grupos de interés</v>
      </c>
      <c r="AB113" s="376"/>
      <c r="AC113" s="373"/>
      <c r="AD113" s="376"/>
      <c r="AE113" s="407"/>
    </row>
    <row r="114" spans="1:31" ht="73.5" x14ac:dyDescent="0.35">
      <c r="A114" s="359">
        <v>10</v>
      </c>
      <c r="B114" s="160" t="str">
        <f>+VLOOKUP(C114,'Matriz de riesgos 1a parte'!$B$5:$N$109,3,FALSE)</f>
        <v>Gestión Jurídica</v>
      </c>
      <c r="C114" s="346" t="s">
        <v>950</v>
      </c>
      <c r="D114" s="160" t="str">
        <f>+VLOOKUP(C114,'Matriz de riesgos 1a parte'!$B$5:$N$109,13,FALSE)</f>
        <v>Corrupción</v>
      </c>
      <c r="E114" s="156" t="s">
        <v>956</v>
      </c>
      <c r="F114" s="346" t="s">
        <v>326</v>
      </c>
      <c r="G114" s="156" t="s">
        <v>1386</v>
      </c>
      <c r="H114" s="348" t="s">
        <v>1387</v>
      </c>
      <c r="I114" s="156" t="s">
        <v>140</v>
      </c>
      <c r="J114" s="156" t="s">
        <v>1281</v>
      </c>
      <c r="K114" s="156" t="s">
        <v>77</v>
      </c>
      <c r="L114" s="156">
        <v>30</v>
      </c>
      <c r="M114" s="156" t="s">
        <v>133</v>
      </c>
      <c r="N114" s="156">
        <v>20</v>
      </c>
      <c r="O114" s="156" t="s">
        <v>183</v>
      </c>
      <c r="P114" s="156">
        <v>30</v>
      </c>
      <c r="Q114" s="156" t="s">
        <v>231</v>
      </c>
      <c r="R114" s="156">
        <v>20</v>
      </c>
      <c r="S114" s="156">
        <v>100</v>
      </c>
      <c r="T114" s="376" t="s">
        <v>954</v>
      </c>
      <c r="U114" s="373" t="str">
        <f>VLOOKUP(T114,'Matriz de riesgos 1a parte'!$K$7:$M$109,3,FALSE)</f>
        <v>Ocultar el conflicto de interés o inhabilidad para ejercer la defensa, por parte del abogado</v>
      </c>
      <c r="V114" s="376"/>
      <c r="W114" s="373"/>
      <c r="X114" s="376"/>
      <c r="Y114" s="373"/>
      <c r="Z114" s="376"/>
      <c r="AA114" s="373"/>
      <c r="AB114" s="376"/>
      <c r="AC114" s="373"/>
      <c r="AD114" s="376"/>
      <c r="AE114" s="407"/>
    </row>
    <row r="115" spans="1:31" ht="406" x14ac:dyDescent="0.35">
      <c r="A115" s="359">
        <v>1</v>
      </c>
      <c r="B115" s="160" t="str">
        <f>+VLOOKUP(C115,'Matriz de riesgos 1a parte'!$B$5:$N$109,3,FALSE)</f>
        <v>Gestión Jurídica</v>
      </c>
      <c r="C115" s="346" t="s">
        <v>950</v>
      </c>
      <c r="D115" s="160" t="str">
        <f>+VLOOKUP(C115,'Matriz de riesgos 1a parte'!$B$5:$N$109,13,FALSE)</f>
        <v>Corrupción</v>
      </c>
      <c r="E115" s="156" t="s">
        <v>956</v>
      </c>
      <c r="F115" s="346" t="s">
        <v>326</v>
      </c>
      <c r="G115" s="156" t="s">
        <v>1428</v>
      </c>
      <c r="H115" s="348" t="s">
        <v>1429</v>
      </c>
      <c r="I115" s="156" t="s">
        <v>227</v>
      </c>
      <c r="J115" s="156" t="s">
        <v>1229</v>
      </c>
      <c r="K115" s="156" t="s">
        <v>35</v>
      </c>
      <c r="L115" s="156">
        <v>0</v>
      </c>
      <c r="M115" s="156" t="s">
        <v>122</v>
      </c>
      <c r="N115" s="156">
        <v>10</v>
      </c>
      <c r="O115" s="156" t="s">
        <v>159</v>
      </c>
      <c r="P115" s="156">
        <v>5</v>
      </c>
      <c r="Q115" s="156" t="s">
        <v>221</v>
      </c>
      <c r="R115" s="156">
        <v>10</v>
      </c>
      <c r="S115" s="156">
        <v>25</v>
      </c>
      <c r="T115" s="376" t="s">
        <v>960</v>
      </c>
      <c r="U115" s="373" t="str">
        <f>VLOOKUP(T115,'Matriz de riesgos 1a parte'!$K$7:$M$109,3,FALSE)</f>
        <v>Realizar las actuaciones de manera extemporánea, con el fin de dejar vencer los términos a cambio de un beneficio propio o a un tercero</v>
      </c>
      <c r="V115" s="376"/>
      <c r="W115" s="373"/>
      <c r="X115" s="376"/>
      <c r="Y115" s="373"/>
      <c r="Z115" s="376"/>
      <c r="AA115" s="373"/>
      <c r="AB115" s="376"/>
      <c r="AC115" s="373"/>
      <c r="AD115" s="376"/>
      <c r="AE115" s="407"/>
    </row>
    <row r="116" spans="1:31" ht="87" x14ac:dyDescent="0.35">
      <c r="A116" s="359">
        <v>7</v>
      </c>
      <c r="B116" s="160" t="str">
        <f>+VLOOKUP(C116,'Matriz de riesgos 1a parte'!$B$5:$N$109,3,FALSE)</f>
        <v>Gestión Jurídica</v>
      </c>
      <c r="C116" s="346" t="s">
        <v>950</v>
      </c>
      <c r="D116" s="160" t="str">
        <f>+VLOOKUP(C116,'Matriz de riesgos 1a parte'!$B$5:$N$109,13,FALSE)</f>
        <v>Corrupción</v>
      </c>
      <c r="E116" s="156" t="s">
        <v>956</v>
      </c>
      <c r="F116" s="346" t="s">
        <v>327</v>
      </c>
      <c r="G116" s="156" t="s">
        <v>1430</v>
      </c>
      <c r="H116" s="348" t="s">
        <v>1431</v>
      </c>
      <c r="I116" s="156" t="s">
        <v>227</v>
      </c>
      <c r="J116" s="156" t="s">
        <v>1229</v>
      </c>
      <c r="K116" s="156" t="s">
        <v>35</v>
      </c>
      <c r="L116" s="156">
        <v>0</v>
      </c>
      <c r="M116" s="156" t="s">
        <v>122</v>
      </c>
      <c r="N116" s="156">
        <v>10</v>
      </c>
      <c r="O116" s="156" t="s">
        <v>159</v>
      </c>
      <c r="P116" s="156">
        <v>5</v>
      </c>
      <c r="Q116" s="156" t="s">
        <v>231</v>
      </c>
      <c r="R116" s="156">
        <v>20</v>
      </c>
      <c r="S116" s="156">
        <v>35</v>
      </c>
      <c r="T116" s="376"/>
      <c r="U116" s="373"/>
      <c r="V116" s="376"/>
      <c r="W116" s="373"/>
      <c r="X116" s="376"/>
      <c r="Y116" s="373"/>
      <c r="Z116" s="376" t="s">
        <v>962</v>
      </c>
      <c r="AA116" s="373" t="str">
        <f>VLOOKUP(Z116,'Matriz de riesgos 1a parte'!$Q$7:$S$109,3,FALSE)</f>
        <v xml:space="preserve"> Impacto legal por el inicio de actuaciones administrativas o procesos judiciales en contra de la Empresa.</v>
      </c>
      <c r="AB116" s="376"/>
      <c r="AC116" s="373"/>
      <c r="AD116" s="376"/>
      <c r="AE116" s="407"/>
    </row>
    <row r="117" spans="1:31" ht="94.5" x14ac:dyDescent="0.35">
      <c r="A117" s="359">
        <v>14</v>
      </c>
      <c r="B117" s="160" t="str">
        <f>+VLOOKUP(C117,'Matriz de riesgos 1a parte'!$B$5:$N$109,3,FALSE)</f>
        <v>Gestión Jurídica</v>
      </c>
      <c r="C117" s="346" t="s">
        <v>950</v>
      </c>
      <c r="D117" s="160" t="str">
        <f>+VLOOKUP(C117,'Matriz de riesgos 1a parte'!$B$5:$N$109,13,FALSE)</f>
        <v>Corrupción</v>
      </c>
      <c r="E117" s="156" t="s">
        <v>956</v>
      </c>
      <c r="F117" s="346" t="s">
        <v>327</v>
      </c>
      <c r="G117" s="156" t="s">
        <v>1269</v>
      </c>
      <c r="H117" s="348" t="s">
        <v>1270</v>
      </c>
      <c r="I117" s="156" t="s">
        <v>227</v>
      </c>
      <c r="J117" s="156" t="s">
        <v>1229</v>
      </c>
      <c r="K117" s="156" t="s">
        <v>77</v>
      </c>
      <c r="L117" s="156">
        <v>30</v>
      </c>
      <c r="M117" s="156" t="s">
        <v>133</v>
      </c>
      <c r="N117" s="156">
        <v>20</v>
      </c>
      <c r="O117" s="156" t="s">
        <v>183</v>
      </c>
      <c r="P117" s="156">
        <v>30</v>
      </c>
      <c r="Q117" s="156" t="s">
        <v>231</v>
      </c>
      <c r="R117" s="156">
        <v>20</v>
      </c>
      <c r="S117" s="156">
        <v>100</v>
      </c>
      <c r="T117" s="376"/>
      <c r="U117" s="373"/>
      <c r="V117" s="376"/>
      <c r="W117" s="373"/>
      <c r="X117" s="376"/>
      <c r="Y117" s="373"/>
      <c r="Z117" s="376" t="s">
        <v>966</v>
      </c>
      <c r="AA117" s="373" t="str">
        <f>VLOOKUP(Z117,'Matriz de riesgos 1a parte'!$Q$7:$S$109,3,FALSE)</f>
        <v>Impacto económico por decisiones desfavorables en contra de la Empresa emitidas por autoridades administrativas o judiciales.</v>
      </c>
      <c r="AB117" s="376"/>
      <c r="AC117" s="373"/>
      <c r="AD117" s="376"/>
      <c r="AE117" s="407"/>
    </row>
    <row r="118" spans="1:31" ht="72.5" x14ac:dyDescent="0.35">
      <c r="A118" s="359">
        <v>1</v>
      </c>
      <c r="B118" s="160" t="str">
        <f>+VLOOKUP(C118,'Matriz de riesgos 1a parte'!$B$5:$N$109,3,FALSE)</f>
        <v>Gestión Jurídica</v>
      </c>
      <c r="C118" s="346" t="s">
        <v>950</v>
      </c>
      <c r="D118" s="160" t="str">
        <f>+VLOOKUP(C118,'Matriz de riesgos 1a parte'!$B$5:$N$109,13,FALSE)</f>
        <v>Corrupción</v>
      </c>
      <c r="E118" s="156" t="s">
        <v>956</v>
      </c>
      <c r="F118" s="346" t="s">
        <v>327</v>
      </c>
      <c r="G118" s="156" t="s">
        <v>1185</v>
      </c>
      <c r="H118" s="156" t="s">
        <v>1186</v>
      </c>
      <c r="I118" s="156" t="s">
        <v>49</v>
      </c>
      <c r="J118" s="156" t="s">
        <v>1187</v>
      </c>
      <c r="K118" s="156" t="s">
        <v>77</v>
      </c>
      <c r="L118" s="156">
        <v>30</v>
      </c>
      <c r="M118" s="156" t="s">
        <v>122</v>
      </c>
      <c r="N118" s="156">
        <v>10</v>
      </c>
      <c r="O118" s="156" t="s">
        <v>183</v>
      </c>
      <c r="P118" s="156">
        <v>30</v>
      </c>
      <c r="Q118" s="156" t="s">
        <v>211</v>
      </c>
      <c r="R118" s="156">
        <v>0</v>
      </c>
      <c r="S118" s="156">
        <v>70</v>
      </c>
      <c r="T118" s="376"/>
      <c r="U118" s="373"/>
      <c r="V118" s="376"/>
      <c r="W118" s="373"/>
      <c r="X118" s="376"/>
      <c r="Y118" s="373"/>
      <c r="Z118" s="376" t="s">
        <v>957</v>
      </c>
      <c r="AA118" s="373" t="str">
        <f>VLOOKUP(Z118,'Matriz de riesgos 1a parte'!$Q$7:$S$109,3,FALSE)</f>
        <v xml:space="preserve"> Deterioro de la imagen de la Empresa ante Entes de Control y otros grupos de interés.</v>
      </c>
      <c r="AB118" s="376"/>
      <c r="AC118" s="373"/>
      <c r="AD118" s="376"/>
      <c r="AE118" s="407"/>
    </row>
    <row r="119" spans="1:31" ht="159.5" x14ac:dyDescent="0.35">
      <c r="A119" s="359">
        <v>15</v>
      </c>
      <c r="B119" s="160" t="str">
        <f>+VLOOKUP(C119,'Matriz de riesgos 1a parte'!$B$5:$N$109,3,FALSE)</f>
        <v>Gestión Jurídica</v>
      </c>
      <c r="C119" s="346" t="s">
        <v>950</v>
      </c>
      <c r="D119" s="160" t="str">
        <f>+VLOOKUP(C119,'Matriz de riesgos 1a parte'!$B$5:$N$109,13,FALSE)</f>
        <v>Corrupción</v>
      </c>
      <c r="E119" s="156" t="s">
        <v>956</v>
      </c>
      <c r="F119" s="346" t="s">
        <v>326</v>
      </c>
      <c r="G119" s="156" t="s">
        <v>1433</v>
      </c>
      <c r="H119" s="348" t="s">
        <v>1434</v>
      </c>
      <c r="I119" s="156" t="s">
        <v>227</v>
      </c>
      <c r="J119" s="156" t="s">
        <v>1229</v>
      </c>
      <c r="K119" s="156" t="s">
        <v>56</v>
      </c>
      <c r="L119" s="156">
        <v>15</v>
      </c>
      <c r="M119" s="156" t="s">
        <v>133</v>
      </c>
      <c r="N119" s="156">
        <v>20</v>
      </c>
      <c r="O119" s="156" t="s">
        <v>172</v>
      </c>
      <c r="P119" s="156">
        <v>15</v>
      </c>
      <c r="Q119" s="156" t="s">
        <v>231</v>
      </c>
      <c r="R119" s="156">
        <v>20</v>
      </c>
      <c r="S119" s="156">
        <v>70</v>
      </c>
      <c r="T119" s="376" t="s">
        <v>960</v>
      </c>
      <c r="U119" s="373" t="str">
        <f>VLOOKUP(T119,'Matriz de riesgos 1a parte'!$K$7:$M$109,3,FALSE)</f>
        <v>Realizar las actuaciones de manera extemporánea, con el fin de dejar vencer los términos a cambio de un beneficio propio o a un tercero</v>
      </c>
      <c r="V119" s="376"/>
      <c r="W119" s="373"/>
      <c r="X119" s="376"/>
      <c r="Y119" s="373"/>
      <c r="Z119" s="376"/>
      <c r="AA119" s="373"/>
      <c r="AB119" s="376"/>
      <c r="AC119" s="373"/>
      <c r="AD119" s="376"/>
      <c r="AE119" s="407"/>
    </row>
    <row r="120" spans="1:31" ht="159.5" x14ac:dyDescent="0.35">
      <c r="A120" s="359">
        <v>2</v>
      </c>
      <c r="B120" s="160" t="str">
        <f>+VLOOKUP(C120,'Matriz de riesgos 1a parte'!$B$5:$N$109,3,FALSE)</f>
        <v>Gestión Jurídica</v>
      </c>
      <c r="C120" s="346" t="s">
        <v>950</v>
      </c>
      <c r="D120" s="160" t="str">
        <f>+VLOOKUP(C120,'Matriz de riesgos 1a parte'!$B$5:$N$109,13,FALSE)</f>
        <v>Corrupción</v>
      </c>
      <c r="E120" s="156" t="s">
        <v>956</v>
      </c>
      <c r="F120" s="346" t="s">
        <v>326</v>
      </c>
      <c r="G120" s="156" t="s">
        <v>1310</v>
      </c>
      <c r="H120" s="348" t="s">
        <v>1435</v>
      </c>
      <c r="I120" s="156" t="s">
        <v>227</v>
      </c>
      <c r="J120" s="156" t="s">
        <v>1229</v>
      </c>
      <c r="K120" s="156" t="s">
        <v>35</v>
      </c>
      <c r="L120" s="156">
        <v>0</v>
      </c>
      <c r="M120" s="156" t="s">
        <v>133</v>
      </c>
      <c r="N120" s="156">
        <v>20</v>
      </c>
      <c r="O120" s="156" t="s">
        <v>172</v>
      </c>
      <c r="P120" s="156">
        <v>15</v>
      </c>
      <c r="Q120" s="156" t="s">
        <v>221</v>
      </c>
      <c r="R120" s="156">
        <v>10</v>
      </c>
      <c r="S120" s="156">
        <v>45</v>
      </c>
      <c r="T120" s="376" t="s">
        <v>964</v>
      </c>
      <c r="U120" s="373" t="str">
        <f>VLOOKUP(T120,'Matriz de riesgos 1a parte'!$K$7:$M$109,3,FALSE)</f>
        <v>Suministrar información confidencial  a la contraparte, con el fin de obtener un beneficio  propio o a un tercero</v>
      </c>
      <c r="V120" s="376"/>
      <c r="W120" s="373"/>
      <c r="X120" s="376"/>
      <c r="Y120" s="373"/>
      <c r="Z120" s="376"/>
      <c r="AA120" s="373"/>
      <c r="AB120" s="376"/>
      <c r="AC120" s="373"/>
      <c r="AD120" s="376"/>
      <c r="AE120" s="407"/>
    </row>
    <row r="121" spans="1:31" ht="217.5" x14ac:dyDescent="0.35">
      <c r="A121" s="359">
        <v>11</v>
      </c>
      <c r="B121" s="160" t="str">
        <f>+VLOOKUP(C121,'Matriz de riesgos 1a parte'!$B$5:$N$109,3,FALSE)</f>
        <v>Gestión Jurídica</v>
      </c>
      <c r="C121" s="346" t="s">
        <v>968</v>
      </c>
      <c r="D121" s="160" t="str">
        <f>+VLOOKUP(C121,'Matriz de riesgos 1a parte'!$B$5:$N$109,13,FALSE)</f>
        <v>Corrupción</v>
      </c>
      <c r="E121" s="156" t="s">
        <v>974</v>
      </c>
      <c r="F121" s="346" t="s">
        <v>326</v>
      </c>
      <c r="G121" s="156" t="s">
        <v>1437</v>
      </c>
      <c r="H121" s="348" t="s">
        <v>1438</v>
      </c>
      <c r="I121" s="156" t="s">
        <v>227</v>
      </c>
      <c r="J121" s="156" t="s">
        <v>1229</v>
      </c>
      <c r="K121" s="156" t="s">
        <v>77</v>
      </c>
      <c r="L121" s="156">
        <v>30</v>
      </c>
      <c r="M121" s="156" t="s">
        <v>133</v>
      </c>
      <c r="N121" s="156">
        <v>20</v>
      </c>
      <c r="O121" s="156" t="s">
        <v>183</v>
      </c>
      <c r="P121" s="156">
        <v>30</v>
      </c>
      <c r="Q121" s="156" t="s">
        <v>231</v>
      </c>
      <c r="R121" s="156">
        <v>20</v>
      </c>
      <c r="S121" s="156">
        <v>100</v>
      </c>
      <c r="T121" s="376" t="s">
        <v>972</v>
      </c>
      <c r="U121" s="373" t="str">
        <f>VLOOKUP(T121,'Matriz de riesgos 1a parte'!$K$7:$M$109,3,FALSE)</f>
        <v xml:space="preserve"> Realizar Interpretaciones subjetivas de las normas para evitar su correcta aplicación o de la información relevante para la consulta.</v>
      </c>
      <c r="V121" s="376"/>
      <c r="W121" s="373"/>
      <c r="X121" s="376"/>
      <c r="Y121" s="373"/>
      <c r="Z121" s="376"/>
      <c r="AA121" s="373"/>
      <c r="AB121" s="376"/>
      <c r="AC121" s="373"/>
      <c r="AD121" s="376"/>
      <c r="AE121" s="407"/>
    </row>
    <row r="122" spans="1:31" ht="159.5" x14ac:dyDescent="0.35">
      <c r="A122" s="359">
        <v>3</v>
      </c>
      <c r="B122" s="160" t="str">
        <f>+VLOOKUP(C122,'Matriz de riesgos 1a parte'!$B$5:$N$109,3,FALSE)</f>
        <v>Gestión Jurídica</v>
      </c>
      <c r="C122" s="346" t="s">
        <v>968</v>
      </c>
      <c r="D122" s="160" t="str">
        <f>+VLOOKUP(C122,'Matriz de riesgos 1a parte'!$B$5:$N$109,13,FALSE)</f>
        <v>Corrupción</v>
      </c>
      <c r="E122" s="156" t="s">
        <v>974</v>
      </c>
      <c r="F122" s="346" t="s">
        <v>326</v>
      </c>
      <c r="G122" s="156" t="s">
        <v>1440</v>
      </c>
      <c r="H122" s="348" t="s">
        <v>1441</v>
      </c>
      <c r="I122" s="156" t="s">
        <v>227</v>
      </c>
      <c r="J122" s="156" t="s">
        <v>1229</v>
      </c>
      <c r="K122" s="156" t="s">
        <v>77</v>
      </c>
      <c r="L122" s="156">
        <v>30</v>
      </c>
      <c r="M122" s="156" t="s">
        <v>133</v>
      </c>
      <c r="N122" s="156">
        <v>20</v>
      </c>
      <c r="O122" s="156" t="s">
        <v>183</v>
      </c>
      <c r="P122" s="156">
        <v>30</v>
      </c>
      <c r="Q122" s="156" t="s">
        <v>231</v>
      </c>
      <c r="R122" s="156">
        <v>20</v>
      </c>
      <c r="S122" s="156">
        <v>100</v>
      </c>
      <c r="T122" s="376" t="s">
        <v>978</v>
      </c>
      <c r="U122" s="373" t="str">
        <f>VLOOKUP(T122,'Matriz de riesgos 1a parte'!$K$7:$M$109,3,FALSE)</f>
        <v>Solicitudes sin trámitar que fueron  presentadas por las ARS a la Oficina de Asesoría Legal</v>
      </c>
      <c r="V122" s="376"/>
      <c r="W122" s="373"/>
      <c r="X122" s="376"/>
      <c r="Y122" s="373"/>
      <c r="Z122" s="376"/>
      <c r="AA122" s="373"/>
      <c r="AB122" s="376"/>
      <c r="AC122" s="373"/>
      <c r="AD122" s="376"/>
      <c r="AE122" s="407"/>
    </row>
    <row r="123" spans="1:31" ht="145" x14ac:dyDescent="0.35">
      <c r="A123" s="359">
        <v>9</v>
      </c>
      <c r="B123" s="160" t="str">
        <f>+VLOOKUP(C123,'Matriz de riesgos 1a parte'!$B$5:$N$109,3,FALSE)</f>
        <v>Gestión Jurídica</v>
      </c>
      <c r="C123" s="346" t="s">
        <v>968</v>
      </c>
      <c r="D123" s="160" t="str">
        <f>+VLOOKUP(C123,'Matriz de riesgos 1a parte'!$B$5:$N$109,13,FALSE)</f>
        <v>Corrupción</v>
      </c>
      <c r="E123" s="156" t="s">
        <v>974</v>
      </c>
      <c r="F123" s="346" t="s">
        <v>326</v>
      </c>
      <c r="G123" s="156" t="s">
        <v>1442</v>
      </c>
      <c r="H123" s="348" t="s">
        <v>1443</v>
      </c>
      <c r="I123" s="156" t="s">
        <v>227</v>
      </c>
      <c r="J123" s="156" t="s">
        <v>1229</v>
      </c>
      <c r="K123" s="156" t="s">
        <v>77</v>
      </c>
      <c r="L123" s="156">
        <v>30</v>
      </c>
      <c r="M123" s="156" t="s">
        <v>133</v>
      </c>
      <c r="N123" s="156">
        <v>20</v>
      </c>
      <c r="O123" s="156" t="s">
        <v>183</v>
      </c>
      <c r="P123" s="156">
        <v>30</v>
      </c>
      <c r="Q123" s="156" t="s">
        <v>231</v>
      </c>
      <c r="R123" s="156">
        <v>20</v>
      </c>
      <c r="S123" s="156">
        <v>100</v>
      </c>
      <c r="T123" s="376" t="s">
        <v>964</v>
      </c>
      <c r="U123" s="373" t="str">
        <f>VLOOKUP(T123,'Matriz de riesgos 1a parte'!$K$7:$M$109,3,FALSE)</f>
        <v>Suministrar información confidencial  a la contraparte, con el fin de obtener un beneficio  propio o a un tercero</v>
      </c>
      <c r="V123" s="376"/>
      <c r="W123" s="373"/>
      <c r="X123" s="376"/>
      <c r="Y123" s="373"/>
      <c r="Z123" s="376"/>
      <c r="AA123" s="373"/>
      <c r="AB123" s="376"/>
      <c r="AC123" s="373"/>
      <c r="AD123" s="376"/>
      <c r="AE123" s="407"/>
    </row>
    <row r="124" spans="1:31" ht="159.5" x14ac:dyDescent="0.35">
      <c r="A124" s="359">
        <v>5</v>
      </c>
      <c r="B124" s="160" t="str">
        <f>+VLOOKUP(C124,'Matriz de riesgos 1a parte'!$B$5:$N$109,3,FALSE)</f>
        <v>Gestión Jurídica</v>
      </c>
      <c r="C124" s="346" t="s">
        <v>968</v>
      </c>
      <c r="D124" s="160" t="str">
        <f>+VLOOKUP(C124,'Matriz de riesgos 1a parte'!$B$5:$N$109,13,FALSE)</f>
        <v>Corrupción</v>
      </c>
      <c r="E124" s="156" t="s">
        <v>974</v>
      </c>
      <c r="F124" s="346" t="s">
        <v>327</v>
      </c>
      <c r="G124" s="156" t="s">
        <v>1445</v>
      </c>
      <c r="H124" s="348" t="s">
        <v>1446</v>
      </c>
      <c r="I124" s="156" t="s">
        <v>227</v>
      </c>
      <c r="J124" s="156" t="s">
        <v>1229</v>
      </c>
      <c r="K124" s="156" t="s">
        <v>77</v>
      </c>
      <c r="L124" s="156">
        <v>30</v>
      </c>
      <c r="M124" s="156" t="s">
        <v>133</v>
      </c>
      <c r="N124" s="156">
        <v>20</v>
      </c>
      <c r="O124" s="156" t="s">
        <v>183</v>
      </c>
      <c r="P124" s="156">
        <v>30</v>
      </c>
      <c r="Q124" s="156" t="s">
        <v>231</v>
      </c>
      <c r="R124" s="156">
        <v>20</v>
      </c>
      <c r="S124" s="156">
        <v>100</v>
      </c>
      <c r="T124" s="376"/>
      <c r="U124" s="373"/>
      <c r="V124" s="376"/>
      <c r="W124" s="373"/>
      <c r="X124" s="376"/>
      <c r="Y124" s="373"/>
      <c r="Z124" s="376" t="s">
        <v>975</v>
      </c>
      <c r="AA124" s="373" t="str">
        <f>VLOOKUP(Z124,'Matriz de riesgos 1a parte'!$Q$7:$S$109,3,FALSE)</f>
        <v>Deterioro de la imagen al interior de la entidad con las áreas asesoradas</v>
      </c>
      <c r="AB124" s="376"/>
      <c r="AC124" s="373"/>
      <c r="AD124" s="376"/>
      <c r="AE124" s="407"/>
    </row>
    <row r="125" spans="1:31" ht="101.5" x14ac:dyDescent="0.35">
      <c r="A125" s="359">
        <v>4</v>
      </c>
      <c r="B125" s="160" t="str">
        <f>+VLOOKUP(C125,'Matriz de riesgos 1a parte'!$B$5:$N$109,3,FALSE)</f>
        <v>Gestión Jurídica</v>
      </c>
      <c r="C125" s="346" t="s">
        <v>968</v>
      </c>
      <c r="D125" s="160" t="str">
        <f>+VLOOKUP(C125,'Matriz de riesgos 1a parte'!$B$5:$N$109,13,FALSE)</f>
        <v>Corrupción</v>
      </c>
      <c r="E125" s="156" t="s">
        <v>974</v>
      </c>
      <c r="F125" s="346" t="s">
        <v>327</v>
      </c>
      <c r="G125" s="156" t="s">
        <v>1447</v>
      </c>
      <c r="H125" s="348" t="s">
        <v>1448</v>
      </c>
      <c r="I125" s="156" t="s">
        <v>227</v>
      </c>
      <c r="J125" s="156" t="s">
        <v>1229</v>
      </c>
      <c r="K125" s="156" t="s">
        <v>77</v>
      </c>
      <c r="L125" s="156">
        <v>30</v>
      </c>
      <c r="M125" s="156" t="s">
        <v>133</v>
      </c>
      <c r="N125" s="156">
        <v>20</v>
      </c>
      <c r="O125" s="156" t="s">
        <v>183</v>
      </c>
      <c r="P125" s="156">
        <v>30</v>
      </c>
      <c r="Q125" s="156" t="s">
        <v>231</v>
      </c>
      <c r="R125" s="156">
        <v>20</v>
      </c>
      <c r="S125" s="156">
        <v>100</v>
      </c>
      <c r="T125" s="376"/>
      <c r="U125" s="373"/>
      <c r="V125" s="376"/>
      <c r="W125" s="373"/>
      <c r="X125" s="376"/>
      <c r="Y125" s="373"/>
      <c r="Z125" s="376" t="s">
        <v>980</v>
      </c>
      <c r="AA125" s="373" t="str">
        <f>VLOOKUP(Z125,'Matriz de riesgos 1a parte'!$Q$7:$S$109,3,FALSE)</f>
        <v>Impacto por reproceso operativo por emitir nuevo concepto jurídico aclaratorio.</v>
      </c>
      <c r="AB125" s="376"/>
      <c r="AC125" s="373"/>
      <c r="AD125" s="376"/>
      <c r="AE125" s="407"/>
    </row>
    <row r="126" spans="1:31" ht="87" x14ac:dyDescent="0.35">
      <c r="A126" s="359">
        <v>3</v>
      </c>
      <c r="B126" s="160" t="str">
        <f>+VLOOKUP(C126,'Matriz de riesgos 1a parte'!$B$5:$N$109,3,FALSE)</f>
        <v>Gestión Social</v>
      </c>
      <c r="C126" s="346" t="s">
        <v>988</v>
      </c>
      <c r="D126" s="160" t="str">
        <f>+VLOOKUP(C126,'Matriz de riesgos 1a parte'!$B$5:$N$109,13,FALSE)</f>
        <v>Corrupción</v>
      </c>
      <c r="E126" s="156" t="s">
        <v>991</v>
      </c>
      <c r="F126" s="346" t="s">
        <v>326</v>
      </c>
      <c r="G126" s="156" t="s">
        <v>1450</v>
      </c>
      <c r="H126" s="348" t="s">
        <v>1451</v>
      </c>
      <c r="I126" s="156" t="s">
        <v>118</v>
      </c>
      <c r="J126" s="156" t="s">
        <v>1449</v>
      </c>
      <c r="K126" s="156" t="s">
        <v>77</v>
      </c>
      <c r="L126" s="156">
        <v>30</v>
      </c>
      <c r="M126" s="156" t="s">
        <v>133</v>
      </c>
      <c r="N126" s="156">
        <v>20</v>
      </c>
      <c r="O126" s="156" t="s">
        <v>183</v>
      </c>
      <c r="P126" s="156">
        <v>30</v>
      </c>
      <c r="Q126" s="156" t="s">
        <v>231</v>
      </c>
      <c r="R126" s="156">
        <v>20</v>
      </c>
      <c r="S126" s="156">
        <v>100</v>
      </c>
      <c r="T126" s="376" t="s">
        <v>989</v>
      </c>
      <c r="U126" s="373" t="str">
        <f>VLOOKUP(T126,'Matriz de riesgos 1a parte'!$K$7:$M$109,3,FALSE)</f>
        <v>Realizar actividades que no sean competencia de la empresa o por presión e influencia de diferentes actores políticos y sociales</v>
      </c>
      <c r="V126" s="376"/>
      <c r="W126" s="373"/>
      <c r="X126" s="376"/>
      <c r="Y126" s="373"/>
      <c r="Z126" s="376"/>
      <c r="AA126" s="373"/>
      <c r="AB126" s="376"/>
      <c r="AC126" s="373"/>
      <c r="AD126" s="376"/>
      <c r="AE126" s="407"/>
    </row>
    <row r="127" spans="1:31" ht="52.5" x14ac:dyDescent="0.35">
      <c r="A127" s="359">
        <v>4</v>
      </c>
      <c r="B127" s="160" t="str">
        <f>+VLOOKUP(C127,'Matriz de riesgos 1a parte'!$B$5:$N$109,3,FALSE)</f>
        <v>Gestión Social</v>
      </c>
      <c r="C127" s="346" t="s">
        <v>988</v>
      </c>
      <c r="D127" s="160" t="str">
        <f>+VLOOKUP(C127,'Matriz de riesgos 1a parte'!$B$5:$N$109,13,FALSE)</f>
        <v>Corrupción</v>
      </c>
      <c r="E127" s="156" t="s">
        <v>991</v>
      </c>
      <c r="F127" s="346" t="s">
        <v>327</v>
      </c>
      <c r="G127" s="156" t="s">
        <v>1453</v>
      </c>
      <c r="H127" s="348" t="s">
        <v>1210</v>
      </c>
      <c r="I127" s="156" t="s">
        <v>118</v>
      </c>
      <c r="J127" s="156" t="s">
        <v>1163</v>
      </c>
      <c r="K127" s="156" t="s">
        <v>77</v>
      </c>
      <c r="L127" s="156">
        <v>30</v>
      </c>
      <c r="M127" s="156" t="s">
        <v>133</v>
      </c>
      <c r="N127" s="156">
        <v>20</v>
      </c>
      <c r="O127" s="156" t="s">
        <v>183</v>
      </c>
      <c r="P127" s="156">
        <v>30</v>
      </c>
      <c r="Q127" s="156" t="s">
        <v>231</v>
      </c>
      <c r="R127" s="156">
        <v>20</v>
      </c>
      <c r="S127" s="156">
        <v>100</v>
      </c>
      <c r="T127" s="376"/>
      <c r="U127" s="373"/>
      <c r="V127" s="376"/>
      <c r="W127" s="373"/>
      <c r="X127" s="376"/>
      <c r="Y127" s="373"/>
      <c r="Z127" s="376" t="s">
        <v>992</v>
      </c>
      <c r="AA127" s="373" t="str">
        <f>VLOOKUP(Z127,'Matriz de riesgos 1a parte'!$Q$7:$S$109,3,FALSE)</f>
        <v>Impacto Económico por la utilización indebida de recursos</v>
      </c>
      <c r="AB127" s="376"/>
      <c r="AC127" s="373"/>
      <c r="AD127" s="376"/>
      <c r="AE127" s="407"/>
    </row>
    <row r="128" spans="1:31" ht="101.5" x14ac:dyDescent="0.35">
      <c r="A128" s="359">
        <v>22</v>
      </c>
      <c r="B128" s="160" t="str">
        <f>+VLOOKUP(C128,'Matriz de riesgos 1a parte'!$B$5:$N$109,3,FALSE)</f>
        <v>Servicio Acueducto</v>
      </c>
      <c r="C128" s="346" t="s">
        <v>1001</v>
      </c>
      <c r="D128" s="160" t="str">
        <f>+VLOOKUP(C128,'Matriz de riesgos 1a parte'!$B$5:$N$109,13,FALSE)</f>
        <v>Corrupción</v>
      </c>
      <c r="E128" s="156" t="s">
        <v>1007</v>
      </c>
      <c r="F128" s="346" t="s">
        <v>326</v>
      </c>
      <c r="G128" s="156" t="s">
        <v>1457</v>
      </c>
      <c r="H128" s="348" t="s">
        <v>1455</v>
      </c>
      <c r="I128" s="156" t="s">
        <v>85</v>
      </c>
      <c r="J128" s="156" t="s">
        <v>1456</v>
      </c>
      <c r="K128" s="156" t="s">
        <v>77</v>
      </c>
      <c r="L128" s="156">
        <v>30</v>
      </c>
      <c r="M128" s="156" t="s">
        <v>133</v>
      </c>
      <c r="N128" s="156">
        <v>20</v>
      </c>
      <c r="O128" s="156" t="s">
        <v>183</v>
      </c>
      <c r="P128" s="156">
        <v>30</v>
      </c>
      <c r="Q128" s="156" t="s">
        <v>231</v>
      </c>
      <c r="R128" s="156">
        <v>20</v>
      </c>
      <c r="S128" s="156">
        <v>100</v>
      </c>
      <c r="T128" s="376" t="s">
        <v>1005</v>
      </c>
      <c r="U128" s="373" t="str">
        <f>VLOOKUP(T128,'Matriz de riesgos 1a parte'!$K$7:$M$109,3,FALSE)</f>
        <v>Sobredosificación intencional de insumos químicos en el proceso de tratamiento, con el fin de incrementar los requerimientos.</v>
      </c>
      <c r="V128" s="376"/>
      <c r="W128" s="373"/>
      <c r="X128" s="376"/>
      <c r="Y128" s="373"/>
      <c r="Z128" s="376"/>
      <c r="AA128" s="373"/>
      <c r="AB128" s="376"/>
      <c r="AC128" s="373"/>
      <c r="AD128" s="376"/>
      <c r="AE128" s="407"/>
    </row>
    <row r="129" spans="1:31" ht="147" x14ac:dyDescent="0.35">
      <c r="A129" s="359">
        <v>30</v>
      </c>
      <c r="B129" s="160" t="str">
        <f>+VLOOKUP(C129,'Matriz de riesgos 1a parte'!$B$5:$N$109,3,FALSE)</f>
        <v>Servicio Acueducto</v>
      </c>
      <c r="C129" s="346" t="s">
        <v>1001</v>
      </c>
      <c r="D129" s="160" t="str">
        <f>+VLOOKUP(C129,'Matriz de riesgos 1a parte'!$B$5:$N$109,13,FALSE)</f>
        <v>Corrupción</v>
      </c>
      <c r="E129" s="156" t="s">
        <v>1007</v>
      </c>
      <c r="F129" s="346" t="s">
        <v>326</v>
      </c>
      <c r="G129" s="156" t="s">
        <v>1458</v>
      </c>
      <c r="H129" s="348" t="s">
        <v>1313</v>
      </c>
      <c r="I129" s="156" t="s">
        <v>85</v>
      </c>
      <c r="J129" s="156" t="s">
        <v>1454</v>
      </c>
      <c r="K129" s="156" t="s">
        <v>56</v>
      </c>
      <c r="L129" s="156">
        <v>15</v>
      </c>
      <c r="M129" s="156" t="s">
        <v>133</v>
      </c>
      <c r="N129" s="156">
        <v>20</v>
      </c>
      <c r="O129" s="156" t="s">
        <v>172</v>
      </c>
      <c r="P129" s="156">
        <v>15</v>
      </c>
      <c r="Q129" s="156" t="s">
        <v>231</v>
      </c>
      <c r="R129" s="156">
        <v>20</v>
      </c>
      <c r="S129" s="156">
        <v>70</v>
      </c>
      <c r="T129" s="376" t="s">
        <v>1012</v>
      </c>
      <c r="U129" s="373" t="str">
        <f>VLOOKUP(T129,'Matriz de riesgos 1a parte'!$K$7:$M$109,3,FALSE)</f>
        <v>Realización de servicios no autorizados en las órdenes de trabajo durante la ejecución de  las actividades operativas que realizan las comisiones de trabajo de las Dir. Acueducto y Alcantarillado de las zonas.</v>
      </c>
      <c r="V129" s="376"/>
      <c r="W129" s="373"/>
      <c r="X129" s="376"/>
      <c r="Y129" s="373"/>
      <c r="Z129" s="376"/>
      <c r="AA129" s="373"/>
      <c r="AB129" s="376"/>
      <c r="AC129" s="373"/>
      <c r="AD129" s="376"/>
      <c r="AE129" s="407"/>
    </row>
    <row r="130" spans="1:31" ht="126" x14ac:dyDescent="0.35">
      <c r="A130" s="359">
        <v>31</v>
      </c>
      <c r="B130" s="160" t="str">
        <f>+VLOOKUP(C130,'Matriz de riesgos 1a parte'!$B$5:$N$109,3,FALSE)</f>
        <v>Servicio Acueducto</v>
      </c>
      <c r="C130" s="346" t="s">
        <v>1001</v>
      </c>
      <c r="D130" s="160" t="str">
        <f>+VLOOKUP(C130,'Matriz de riesgos 1a parte'!$B$5:$N$109,13,FALSE)</f>
        <v>Corrupción</v>
      </c>
      <c r="E130" s="156" t="s">
        <v>1007</v>
      </c>
      <c r="F130" s="346" t="s">
        <v>326</v>
      </c>
      <c r="G130" s="156" t="s">
        <v>1459</v>
      </c>
      <c r="H130" s="348" t="s">
        <v>1460</v>
      </c>
      <c r="I130" s="156" t="s">
        <v>85</v>
      </c>
      <c r="J130" s="156" t="s">
        <v>1461</v>
      </c>
      <c r="K130" s="156" t="s">
        <v>77</v>
      </c>
      <c r="L130" s="156">
        <v>30</v>
      </c>
      <c r="M130" s="156" t="s">
        <v>133</v>
      </c>
      <c r="N130" s="156">
        <v>20</v>
      </c>
      <c r="O130" s="156" t="s">
        <v>183</v>
      </c>
      <c r="P130" s="156">
        <v>30</v>
      </c>
      <c r="Q130" s="156" t="s">
        <v>231</v>
      </c>
      <c r="R130" s="156">
        <v>20</v>
      </c>
      <c r="S130" s="156">
        <v>100</v>
      </c>
      <c r="T130" s="376" t="s">
        <v>1024</v>
      </c>
      <c r="U130" s="373" t="str">
        <f>VLOOKUP(T130,'Matriz de riesgos 1a parte'!$K$7:$M$109,3,FALSE)</f>
        <v>Desviación en la prestación del servicio de carrotanques que se realiza desde las Direcciones Servicio de Acueducto y Alcantarillado de las zonas y la Dirección de Red Matriz</v>
      </c>
      <c r="V130" s="376"/>
      <c r="W130" s="373"/>
      <c r="X130" s="376"/>
      <c r="Y130" s="373"/>
      <c r="Z130" s="376"/>
      <c r="AA130" s="373"/>
      <c r="AB130" s="376"/>
      <c r="AC130" s="373"/>
      <c r="AD130" s="376"/>
      <c r="AE130" s="407"/>
    </row>
    <row r="131" spans="1:31" ht="116" x14ac:dyDescent="0.35">
      <c r="A131" s="359">
        <v>32</v>
      </c>
      <c r="B131" s="160" t="str">
        <f>+VLOOKUP(C131,'Matriz de riesgos 1a parte'!$B$5:$N$109,3,FALSE)</f>
        <v>Servicio Acueducto</v>
      </c>
      <c r="C131" s="346" t="s">
        <v>1001</v>
      </c>
      <c r="D131" s="160" t="str">
        <f>+VLOOKUP(C131,'Matriz de riesgos 1a parte'!$B$5:$N$109,13,FALSE)</f>
        <v>Corrupción</v>
      </c>
      <c r="E131" s="156" t="s">
        <v>1007</v>
      </c>
      <c r="F131" s="346" t="s">
        <v>327</v>
      </c>
      <c r="G131" s="156" t="s">
        <v>1462</v>
      </c>
      <c r="H131" s="348" t="s">
        <v>1463</v>
      </c>
      <c r="I131" s="156" t="s">
        <v>85</v>
      </c>
      <c r="J131" s="156" t="s">
        <v>1464</v>
      </c>
      <c r="K131" s="156" t="s">
        <v>77</v>
      </c>
      <c r="L131" s="156">
        <v>30</v>
      </c>
      <c r="M131" s="156" t="s">
        <v>133</v>
      </c>
      <c r="N131" s="156">
        <v>20</v>
      </c>
      <c r="O131" s="156" t="s">
        <v>183</v>
      </c>
      <c r="P131" s="156">
        <v>30</v>
      </c>
      <c r="Q131" s="156" t="s">
        <v>231</v>
      </c>
      <c r="R131" s="156">
        <v>20</v>
      </c>
      <c r="S131" s="156">
        <v>100</v>
      </c>
      <c r="T131" s="376"/>
      <c r="U131" s="373"/>
      <c r="V131" s="376"/>
      <c r="W131" s="373"/>
      <c r="X131" s="376"/>
      <c r="Y131" s="373"/>
      <c r="Z131" s="376" t="s">
        <v>1019</v>
      </c>
      <c r="AA131" s="373" t="str">
        <f>VLOOKUP(Z131,'Matriz de riesgos 1a parte'!$Q$7:$S$109,3,FALSE)</f>
        <v>Investigaciones disciplinarias</v>
      </c>
      <c r="AB131" s="376" t="s">
        <v>1008</v>
      </c>
      <c r="AC131" s="373" t="str">
        <f>VLOOKUP(AB131,'Matriz de riesgos 1a parte'!$Q$7:$S$109,3,FALSE)</f>
        <v>Impacto económico por detrimento patrimonial</v>
      </c>
      <c r="AD131" s="376" t="s">
        <v>1022</v>
      </c>
      <c r="AE131" s="407" t="str">
        <f>VLOOKUP(AD131,'Matriz de riesgos 1a parte'!$Q$7:$S$109,3,FALSE)</f>
        <v>Requerimientos de Entes de Control</v>
      </c>
    </row>
    <row r="132" spans="1:31" ht="72.5" x14ac:dyDescent="0.35">
      <c r="A132" s="359">
        <v>1</v>
      </c>
      <c r="B132" s="160" t="str">
        <f>+VLOOKUP(C132,'Matriz de riesgos 1a parte'!$B$5:$N$109,3,FALSE)</f>
        <v>Servicio Acueducto</v>
      </c>
      <c r="C132" s="346" t="s">
        <v>1001</v>
      </c>
      <c r="D132" s="160" t="str">
        <f>+VLOOKUP(C132,'Matriz de riesgos 1a parte'!$B$5:$N$109,13,FALSE)</f>
        <v>Corrupción</v>
      </c>
      <c r="E132" s="156" t="s">
        <v>1007</v>
      </c>
      <c r="F132" s="346" t="s">
        <v>327</v>
      </c>
      <c r="G132" s="156" t="s">
        <v>1185</v>
      </c>
      <c r="H132" s="348" t="s">
        <v>1186</v>
      </c>
      <c r="I132" s="156" t="s">
        <v>49</v>
      </c>
      <c r="J132" s="156" t="s">
        <v>1187</v>
      </c>
      <c r="K132" s="156" t="s">
        <v>56</v>
      </c>
      <c r="L132" s="156">
        <v>15</v>
      </c>
      <c r="M132" s="156" t="s">
        <v>133</v>
      </c>
      <c r="N132" s="156">
        <v>20</v>
      </c>
      <c r="O132" s="156" t="s">
        <v>172</v>
      </c>
      <c r="P132" s="156">
        <v>15</v>
      </c>
      <c r="Q132" s="156" t="s">
        <v>231</v>
      </c>
      <c r="R132" s="156">
        <v>20</v>
      </c>
      <c r="S132" s="156">
        <v>70</v>
      </c>
      <c r="T132" s="376"/>
      <c r="U132" s="373"/>
      <c r="V132" s="376"/>
      <c r="W132" s="373"/>
      <c r="X132" s="376"/>
      <c r="Y132" s="373"/>
      <c r="Z132" s="376" t="s">
        <v>1014</v>
      </c>
      <c r="AA132" s="373" t="str">
        <f>VLOOKUP(Z132,'Matriz de riesgos 1a parte'!$Q$7:$S$109,3,FALSE)</f>
        <v>Afectación en la imagen de la empresa, ante los grupos interés</v>
      </c>
      <c r="AB132" s="376"/>
      <c r="AC132" s="373"/>
      <c r="AD132" s="376"/>
      <c r="AE132" s="407"/>
    </row>
    <row r="133" spans="1:31" ht="43.5" x14ac:dyDescent="0.35">
      <c r="A133" s="359">
        <v>10</v>
      </c>
      <c r="B133" s="160" t="str">
        <f>+VLOOKUP(C133,'Matriz de riesgos 1a parte'!$B$5:$N$109,3,FALSE)</f>
        <v>Servicio Acueducto</v>
      </c>
      <c r="C133" s="346" t="s">
        <v>1026</v>
      </c>
      <c r="D133" s="160" t="str">
        <f>+VLOOKUP(C133,'Matriz de riesgos 1a parte'!$B$5:$N$109,13,FALSE)</f>
        <v>Corrupción</v>
      </c>
      <c r="E133" s="156" t="s">
        <v>1032</v>
      </c>
      <c r="F133" s="346" t="s">
        <v>326</v>
      </c>
      <c r="G133" s="156" t="s">
        <v>1386</v>
      </c>
      <c r="H133" s="348" t="s">
        <v>1387</v>
      </c>
      <c r="I133" s="156" t="s">
        <v>140</v>
      </c>
      <c r="J133" s="156" t="s">
        <v>1281</v>
      </c>
      <c r="K133" s="156" t="s">
        <v>77</v>
      </c>
      <c r="L133" s="156">
        <v>30</v>
      </c>
      <c r="M133" s="156" t="s">
        <v>133</v>
      </c>
      <c r="N133" s="156">
        <v>20</v>
      </c>
      <c r="O133" s="156" t="s">
        <v>183</v>
      </c>
      <c r="P133" s="156">
        <v>30</v>
      </c>
      <c r="Q133" s="156" t="s">
        <v>221</v>
      </c>
      <c r="R133" s="156">
        <v>10</v>
      </c>
      <c r="S133" s="156">
        <v>90</v>
      </c>
      <c r="T133" s="376" t="s">
        <v>1030</v>
      </c>
      <c r="U133" s="373" t="str">
        <f>VLOOKUP(T133,'Matriz de riesgos 1a parte'!$K$7:$M$109,3,FALSE)</f>
        <v>Ofrecimiento de dádivas y/o beneficios para el colaborador</v>
      </c>
      <c r="V133" s="376"/>
      <c r="W133" s="373"/>
      <c r="X133" s="376"/>
      <c r="Y133" s="373"/>
      <c r="Z133" s="376"/>
      <c r="AA133" s="373"/>
      <c r="AB133" s="376"/>
      <c r="AC133" s="373"/>
      <c r="AD133" s="376"/>
      <c r="AE133" s="407"/>
    </row>
    <row r="134" spans="1:31" ht="116" x14ac:dyDescent="0.35">
      <c r="A134" s="359">
        <v>32</v>
      </c>
      <c r="B134" s="160" t="str">
        <f>+VLOOKUP(C134,'Matriz de riesgos 1a parte'!$B$5:$N$109,3,FALSE)</f>
        <v>Servicio Acueducto</v>
      </c>
      <c r="C134" s="346" t="s">
        <v>1026</v>
      </c>
      <c r="D134" s="160" t="str">
        <f>+VLOOKUP(C134,'Matriz de riesgos 1a parte'!$B$5:$N$109,13,FALSE)</f>
        <v>Corrupción</v>
      </c>
      <c r="E134" s="156" t="s">
        <v>1032</v>
      </c>
      <c r="F134" s="346" t="s">
        <v>327</v>
      </c>
      <c r="G134" s="156" t="s">
        <v>1462</v>
      </c>
      <c r="H134" s="348" t="s">
        <v>1463</v>
      </c>
      <c r="I134" s="156" t="s">
        <v>85</v>
      </c>
      <c r="J134" s="156" t="s">
        <v>1464</v>
      </c>
      <c r="K134" s="156" t="s">
        <v>77</v>
      </c>
      <c r="L134" s="156">
        <v>30</v>
      </c>
      <c r="M134" s="156" t="s">
        <v>133</v>
      </c>
      <c r="N134" s="156">
        <v>20</v>
      </c>
      <c r="O134" s="156" t="s">
        <v>183</v>
      </c>
      <c r="P134" s="156">
        <v>30</v>
      </c>
      <c r="Q134" s="156" t="s">
        <v>231</v>
      </c>
      <c r="R134" s="156">
        <v>20</v>
      </c>
      <c r="S134" s="156">
        <v>100</v>
      </c>
      <c r="T134" s="376"/>
      <c r="U134" s="373"/>
      <c r="V134" s="376"/>
      <c r="W134" s="373"/>
      <c r="X134" s="376"/>
      <c r="Y134" s="373"/>
      <c r="Z134" s="376" t="s">
        <v>1035</v>
      </c>
      <c r="AA134" s="373" t="str">
        <f>VLOOKUP(Z134,'Matriz de riesgos 1a parte'!$Q$7:$S$109,3,FALSE)</f>
        <v>Investigaciones disciplinarias</v>
      </c>
      <c r="AB134" s="376"/>
      <c r="AC134" s="373"/>
      <c r="AD134" s="376"/>
      <c r="AE134" s="407"/>
    </row>
    <row r="135" spans="1:31" ht="63" x14ac:dyDescent="0.35">
      <c r="A135" s="359">
        <v>10</v>
      </c>
      <c r="B135" s="160" t="str">
        <f>+VLOOKUP(C135,'Matriz de riesgos 1a parte'!$B$5:$N$109,3,FALSE)</f>
        <v>Servicio Acueducto</v>
      </c>
      <c r="C135" s="346" t="s">
        <v>1036</v>
      </c>
      <c r="D135" s="160" t="str">
        <f>+VLOOKUP(C135,'Matriz de riesgos 1a parte'!$B$5:$N$109,13,FALSE)</f>
        <v>Corrupción</v>
      </c>
      <c r="E135" s="156" t="s">
        <v>1038</v>
      </c>
      <c r="F135" s="346" t="s">
        <v>326</v>
      </c>
      <c r="G135" s="156" t="s">
        <v>1386</v>
      </c>
      <c r="H135" s="348" t="s">
        <v>1387</v>
      </c>
      <c r="I135" s="156" t="s">
        <v>140</v>
      </c>
      <c r="J135" s="156" t="s">
        <v>1281</v>
      </c>
      <c r="K135" s="156" t="s">
        <v>77</v>
      </c>
      <c r="L135" s="156">
        <v>30</v>
      </c>
      <c r="M135" s="156" t="s">
        <v>133</v>
      </c>
      <c r="N135" s="156">
        <v>20</v>
      </c>
      <c r="O135" s="156" t="s">
        <v>183</v>
      </c>
      <c r="P135" s="156">
        <v>30</v>
      </c>
      <c r="Q135" s="156" t="s">
        <v>221</v>
      </c>
      <c r="R135" s="156">
        <v>10</v>
      </c>
      <c r="S135" s="156">
        <v>90</v>
      </c>
      <c r="T135" s="376" t="s">
        <v>1037</v>
      </c>
      <c r="U135" s="373" t="str">
        <f>VLOOKUP(T135,'Matriz de riesgos 1a parte'!$K$7:$M$109,3,FALSE)</f>
        <v>Uso indebido del poder frente a la asignación y priorización de actividades encomendadas</v>
      </c>
      <c r="V135" s="376"/>
      <c r="W135" s="373"/>
      <c r="X135" s="376"/>
      <c r="Y135" s="373"/>
      <c r="Z135" s="376"/>
      <c r="AA135" s="373"/>
      <c r="AB135" s="376"/>
      <c r="AC135" s="373"/>
      <c r="AD135" s="376"/>
      <c r="AE135" s="407"/>
    </row>
    <row r="136" spans="1:31" ht="116" x14ac:dyDescent="0.35">
      <c r="A136" s="359">
        <v>32</v>
      </c>
      <c r="B136" s="160" t="str">
        <f>+VLOOKUP(C136,'Matriz de riesgos 1a parte'!$B$5:$N$109,3,FALSE)</f>
        <v>Servicio Acueducto</v>
      </c>
      <c r="C136" s="346" t="s">
        <v>1036</v>
      </c>
      <c r="D136" s="160" t="str">
        <f>+VLOOKUP(C136,'Matriz de riesgos 1a parte'!$B$5:$N$109,13,FALSE)</f>
        <v>Corrupción</v>
      </c>
      <c r="E136" s="156" t="s">
        <v>1038</v>
      </c>
      <c r="F136" s="346" t="s">
        <v>327</v>
      </c>
      <c r="G136" s="156" t="s">
        <v>1462</v>
      </c>
      <c r="H136" s="348" t="s">
        <v>1463</v>
      </c>
      <c r="I136" s="156" t="s">
        <v>85</v>
      </c>
      <c r="J136" s="156" t="s">
        <v>1464</v>
      </c>
      <c r="K136" s="156" t="s">
        <v>77</v>
      </c>
      <c r="L136" s="156">
        <v>30</v>
      </c>
      <c r="M136" s="156" t="s">
        <v>133</v>
      </c>
      <c r="N136" s="156">
        <v>20</v>
      </c>
      <c r="O136" s="156" t="s">
        <v>183</v>
      </c>
      <c r="P136" s="156">
        <v>30</v>
      </c>
      <c r="Q136" s="156" t="s">
        <v>231</v>
      </c>
      <c r="R136" s="156">
        <v>20</v>
      </c>
      <c r="S136" s="156">
        <v>100</v>
      </c>
      <c r="T136" s="376"/>
      <c r="U136" s="373"/>
      <c r="V136" s="376"/>
      <c r="W136" s="373"/>
      <c r="X136" s="376"/>
      <c r="Y136" s="373"/>
      <c r="Z136" s="376" t="s">
        <v>1044</v>
      </c>
      <c r="AA136" s="373" t="str">
        <f>VLOOKUP(Z136,'Matriz de riesgos 1a parte'!$Q$7:$S$109,3,FALSE)</f>
        <v>Investigaciones disciplinarias</v>
      </c>
      <c r="AB136" s="376"/>
      <c r="AC136" s="373"/>
      <c r="AD136" s="376"/>
      <c r="AE136" s="407"/>
    </row>
    <row r="137" spans="1:31" ht="43.5" x14ac:dyDescent="0.35">
      <c r="A137" s="359">
        <v>1</v>
      </c>
      <c r="B137" s="160" t="str">
        <f>+VLOOKUP(C137,'Matriz de riesgos 1a parte'!$B$5:$N$109,3,FALSE)</f>
        <v>Servicio Acueducto</v>
      </c>
      <c r="C137" s="346" t="s">
        <v>1036</v>
      </c>
      <c r="D137" s="160" t="str">
        <f>+VLOOKUP(C137,'Matriz de riesgos 1a parte'!$B$5:$N$109,13,FALSE)</f>
        <v>Corrupción</v>
      </c>
      <c r="E137" s="156" t="s">
        <v>1038</v>
      </c>
      <c r="F137" s="346" t="s">
        <v>327</v>
      </c>
      <c r="G137" s="156" t="s">
        <v>1185</v>
      </c>
      <c r="H137" s="348" t="s">
        <v>1186</v>
      </c>
      <c r="I137" s="156" t="s">
        <v>49</v>
      </c>
      <c r="J137" s="156" t="s">
        <v>1187</v>
      </c>
      <c r="K137" s="156" t="s">
        <v>56</v>
      </c>
      <c r="L137" s="156">
        <v>15</v>
      </c>
      <c r="M137" s="156" t="s">
        <v>133</v>
      </c>
      <c r="N137" s="156">
        <v>20</v>
      </c>
      <c r="O137" s="156" t="s">
        <v>172</v>
      </c>
      <c r="P137" s="156">
        <v>15</v>
      </c>
      <c r="Q137" s="156" t="s">
        <v>231</v>
      </c>
      <c r="R137" s="156">
        <v>20</v>
      </c>
      <c r="S137" s="156">
        <v>70</v>
      </c>
      <c r="T137" s="376"/>
      <c r="U137" s="373"/>
      <c r="V137" s="376"/>
      <c r="W137" s="373"/>
      <c r="X137" s="376"/>
      <c r="Y137" s="373"/>
      <c r="Z137" s="376" t="s">
        <v>1039</v>
      </c>
      <c r="AA137" s="373" t="str">
        <f>VLOOKUP(Z137,'Matriz de riesgos 1a parte'!$Q$7:$S$109,3,FALSE)</f>
        <v>Afectación en la imagen de la empresa, ante los grupos interés</v>
      </c>
      <c r="AB137" s="376"/>
      <c r="AC137" s="373"/>
      <c r="AD137" s="376"/>
      <c r="AE137" s="407"/>
    </row>
    <row r="138" spans="1:31" ht="178.5" x14ac:dyDescent="0.35">
      <c r="A138" s="359">
        <v>1</v>
      </c>
      <c r="B138" s="160" t="str">
        <f>+VLOOKUP(C138,'Matriz de riesgos 1a parte'!$B$5:$N$109,3,FALSE)</f>
        <v>Direccionamiento Estratégico y Planeación</v>
      </c>
      <c r="C138" s="346" t="s">
        <v>1058</v>
      </c>
      <c r="D138" s="160" t="str">
        <f>+VLOOKUP(C138,'Matriz de riesgos 1a parte'!$B$5:$N$109,13,FALSE)</f>
        <v>Corrupción</v>
      </c>
      <c r="E138" s="156" t="s">
        <v>1064</v>
      </c>
      <c r="F138" s="346" t="s">
        <v>326</v>
      </c>
      <c r="G138" s="156" t="s">
        <v>1400</v>
      </c>
      <c r="H138" s="348" t="s">
        <v>1465</v>
      </c>
      <c r="I138" s="156" t="s">
        <v>26</v>
      </c>
      <c r="J138" s="156" t="s">
        <v>1466</v>
      </c>
      <c r="K138" s="156" t="s">
        <v>77</v>
      </c>
      <c r="L138" s="156">
        <v>30</v>
      </c>
      <c r="M138" s="156" t="s">
        <v>133</v>
      </c>
      <c r="N138" s="156">
        <v>20</v>
      </c>
      <c r="O138" s="156" t="s">
        <v>183</v>
      </c>
      <c r="P138" s="156">
        <v>30</v>
      </c>
      <c r="Q138" s="156" t="s">
        <v>231</v>
      </c>
      <c r="R138" s="156">
        <v>20</v>
      </c>
      <c r="S138" s="156">
        <v>100</v>
      </c>
      <c r="T138" s="376" t="s">
        <v>1062</v>
      </c>
      <c r="U138" s="373" t="str">
        <f>VLOOKUP(T138,'Matriz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38" s="376"/>
      <c r="W138" s="373"/>
      <c r="X138" s="376"/>
      <c r="Y138" s="373"/>
      <c r="Z138" s="376"/>
      <c r="AA138" s="373"/>
      <c r="AB138" s="376"/>
      <c r="AC138" s="373"/>
      <c r="AD138" s="376"/>
      <c r="AE138" s="407"/>
    </row>
    <row r="139" spans="1:31" ht="178.5" x14ac:dyDescent="0.35">
      <c r="A139" s="359">
        <v>2</v>
      </c>
      <c r="B139" s="160" t="str">
        <f>+VLOOKUP(C139,'Matriz de riesgos 1a parte'!$B$5:$N$109,3,FALSE)</f>
        <v>Direccionamiento Estratégico y Planeación</v>
      </c>
      <c r="C139" s="346" t="s">
        <v>1058</v>
      </c>
      <c r="D139" s="160" t="str">
        <f>+VLOOKUP(C139,'Matriz de riesgos 1a parte'!$B$5:$N$109,13,FALSE)</f>
        <v>Corrupción</v>
      </c>
      <c r="E139" s="156" t="s">
        <v>1064</v>
      </c>
      <c r="F139" s="346" t="s">
        <v>326</v>
      </c>
      <c r="G139" s="156" t="s">
        <v>1401</v>
      </c>
      <c r="H139" s="348" t="s">
        <v>1467</v>
      </c>
      <c r="I139" s="156" t="s">
        <v>26</v>
      </c>
      <c r="J139" s="156" t="s">
        <v>1466</v>
      </c>
      <c r="K139" s="156" t="s">
        <v>77</v>
      </c>
      <c r="L139" s="156">
        <v>30</v>
      </c>
      <c r="M139" s="156" t="s">
        <v>133</v>
      </c>
      <c r="N139" s="156">
        <v>20</v>
      </c>
      <c r="O139" s="156" t="s">
        <v>183</v>
      </c>
      <c r="P139" s="156">
        <v>30</v>
      </c>
      <c r="Q139" s="156" t="s">
        <v>231</v>
      </c>
      <c r="R139" s="156">
        <v>20</v>
      </c>
      <c r="S139" s="156">
        <v>100</v>
      </c>
      <c r="T139" s="376" t="s">
        <v>1062</v>
      </c>
      <c r="U139" s="373" t="str">
        <f>VLOOKUP(T139,'Matriz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39" s="376"/>
      <c r="W139" s="373"/>
      <c r="X139" s="376"/>
      <c r="Y139" s="373"/>
      <c r="Z139" s="376"/>
      <c r="AA139" s="373"/>
      <c r="AB139" s="376"/>
      <c r="AC139" s="373"/>
      <c r="AD139" s="376"/>
      <c r="AE139" s="407"/>
    </row>
    <row r="140" spans="1:31" ht="178.5" x14ac:dyDescent="0.35">
      <c r="A140" s="359">
        <v>3</v>
      </c>
      <c r="B140" s="160" t="str">
        <f>+VLOOKUP(C140,'Matriz de riesgos 1a parte'!$B$5:$N$109,3,FALSE)</f>
        <v>Direccionamiento Estratégico y Planeación</v>
      </c>
      <c r="C140" s="346" t="s">
        <v>1058</v>
      </c>
      <c r="D140" s="160" t="str">
        <f>+VLOOKUP(C140,'Matriz de riesgos 1a parte'!$B$5:$N$109,13,FALSE)</f>
        <v>Corrupción</v>
      </c>
      <c r="E140" s="156" t="s">
        <v>1064</v>
      </c>
      <c r="F140" s="346" t="s">
        <v>326</v>
      </c>
      <c r="G140" s="156" t="s">
        <v>1402</v>
      </c>
      <c r="H140" s="348" t="s">
        <v>1469</v>
      </c>
      <c r="I140" s="156" t="s">
        <v>26</v>
      </c>
      <c r="J140" s="156" t="s">
        <v>1466</v>
      </c>
      <c r="K140" s="156" t="s">
        <v>77</v>
      </c>
      <c r="L140" s="156">
        <v>30</v>
      </c>
      <c r="M140" s="156" t="s">
        <v>133</v>
      </c>
      <c r="N140" s="156">
        <v>20</v>
      </c>
      <c r="O140" s="156" t="s">
        <v>183</v>
      </c>
      <c r="P140" s="156">
        <v>30</v>
      </c>
      <c r="Q140" s="156" t="s">
        <v>231</v>
      </c>
      <c r="R140" s="156">
        <v>20</v>
      </c>
      <c r="S140" s="156">
        <v>100</v>
      </c>
      <c r="T140" s="376" t="s">
        <v>1062</v>
      </c>
      <c r="U140" s="373" t="str">
        <f>VLOOKUP(T140,'Matriz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0" s="376"/>
      <c r="W140" s="373"/>
      <c r="X140" s="376"/>
      <c r="Y140" s="373"/>
      <c r="Z140" s="376"/>
      <c r="AA140" s="373"/>
      <c r="AB140" s="376"/>
      <c r="AC140" s="373"/>
      <c r="AD140" s="376"/>
      <c r="AE140" s="407"/>
    </row>
    <row r="141" spans="1:31" ht="178.5" x14ac:dyDescent="0.35">
      <c r="A141" s="359">
        <v>4</v>
      </c>
      <c r="B141" s="160" t="str">
        <f>+VLOOKUP(C141,'Matriz de riesgos 1a parte'!$B$5:$N$109,3,FALSE)</f>
        <v>Direccionamiento Estratégico y Planeación</v>
      </c>
      <c r="C141" s="346" t="s">
        <v>1058</v>
      </c>
      <c r="D141" s="160" t="str">
        <f>+VLOOKUP(C141,'Matriz de riesgos 1a parte'!$B$5:$N$109,13,FALSE)</f>
        <v>Corrupción</v>
      </c>
      <c r="E141" s="156" t="s">
        <v>1064</v>
      </c>
      <c r="F141" s="346" t="s">
        <v>326</v>
      </c>
      <c r="G141" s="156" t="s">
        <v>1290</v>
      </c>
      <c r="H141" s="348" t="s">
        <v>1291</v>
      </c>
      <c r="I141" s="156" t="s">
        <v>26</v>
      </c>
      <c r="J141" s="156" t="s">
        <v>1292</v>
      </c>
      <c r="K141" s="156" t="s">
        <v>77</v>
      </c>
      <c r="L141" s="156">
        <v>30</v>
      </c>
      <c r="M141" s="156" t="s">
        <v>133</v>
      </c>
      <c r="N141" s="156">
        <v>20</v>
      </c>
      <c r="O141" s="156" t="s">
        <v>183</v>
      </c>
      <c r="P141" s="156">
        <v>30</v>
      </c>
      <c r="Q141" s="156" t="s">
        <v>231</v>
      </c>
      <c r="R141" s="156">
        <v>20</v>
      </c>
      <c r="S141" s="156">
        <v>100</v>
      </c>
      <c r="T141" s="376" t="s">
        <v>1062</v>
      </c>
      <c r="U141" s="373" t="str">
        <f>VLOOKUP(T141,'Matriz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1" s="376"/>
      <c r="W141" s="373"/>
      <c r="X141" s="376"/>
      <c r="Y141" s="373"/>
      <c r="Z141" s="376"/>
      <c r="AA141" s="373"/>
      <c r="AB141" s="376"/>
      <c r="AC141" s="373"/>
      <c r="AD141" s="376"/>
      <c r="AE141" s="407"/>
    </row>
    <row r="142" spans="1:31" ht="178.5" x14ac:dyDescent="0.35">
      <c r="A142" s="359">
        <v>5</v>
      </c>
      <c r="B142" s="160" t="str">
        <f>+VLOOKUP(C142,'Matriz de riesgos 1a parte'!$B$5:$N$109,3,FALSE)</f>
        <v>Direccionamiento Estratégico y Planeación</v>
      </c>
      <c r="C142" s="346" t="s">
        <v>1058</v>
      </c>
      <c r="D142" s="160" t="str">
        <f>+VLOOKUP(C142,'Matriz de riesgos 1a parte'!$B$5:$N$109,13,FALSE)</f>
        <v>Corrupción</v>
      </c>
      <c r="E142" s="156" t="s">
        <v>1064</v>
      </c>
      <c r="F142" s="346" t="s">
        <v>326</v>
      </c>
      <c r="G142" s="156" t="s">
        <v>1294</v>
      </c>
      <c r="H142" s="348" t="s">
        <v>1295</v>
      </c>
      <c r="I142" s="156" t="s">
        <v>26</v>
      </c>
      <c r="J142" s="156" t="s">
        <v>1296</v>
      </c>
      <c r="K142" s="156" t="s">
        <v>77</v>
      </c>
      <c r="L142" s="156">
        <v>30</v>
      </c>
      <c r="M142" s="156" t="s">
        <v>133</v>
      </c>
      <c r="N142" s="156">
        <v>20</v>
      </c>
      <c r="O142" s="156" t="s">
        <v>183</v>
      </c>
      <c r="P142" s="156">
        <v>30</v>
      </c>
      <c r="Q142" s="156" t="s">
        <v>231</v>
      </c>
      <c r="R142" s="156">
        <v>20</v>
      </c>
      <c r="S142" s="156">
        <v>100</v>
      </c>
      <c r="T142" s="376" t="s">
        <v>1062</v>
      </c>
      <c r="U142" s="373" t="str">
        <f>VLOOKUP(T142,'Matriz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2" s="376"/>
      <c r="W142" s="373"/>
      <c r="X142" s="376"/>
      <c r="Y142" s="373"/>
      <c r="Z142" s="376"/>
      <c r="AA142" s="373"/>
      <c r="AB142" s="376"/>
      <c r="AC142" s="373"/>
      <c r="AD142" s="376"/>
      <c r="AE142" s="407"/>
    </row>
    <row r="143" spans="1:31" ht="178.5" x14ac:dyDescent="0.35">
      <c r="A143" s="359">
        <v>6</v>
      </c>
      <c r="B143" s="160" t="str">
        <f>+VLOOKUP(C143,'Matriz de riesgos 1a parte'!$B$5:$N$109,3,FALSE)</f>
        <v>Direccionamiento Estratégico y Planeación</v>
      </c>
      <c r="C143" s="346" t="s">
        <v>1058</v>
      </c>
      <c r="D143" s="160" t="str">
        <f>+VLOOKUP(C143,'Matriz de riesgos 1a parte'!$B$5:$N$109,13,FALSE)</f>
        <v>Corrupción</v>
      </c>
      <c r="E143" s="156" t="s">
        <v>1064</v>
      </c>
      <c r="F143" s="346" t="s">
        <v>326</v>
      </c>
      <c r="G143" s="156" t="s">
        <v>1298</v>
      </c>
      <c r="H143" s="348" t="s">
        <v>1299</v>
      </c>
      <c r="I143" s="156" t="s">
        <v>26</v>
      </c>
      <c r="J143" s="156" t="s">
        <v>1300</v>
      </c>
      <c r="K143" s="156" t="s">
        <v>56</v>
      </c>
      <c r="L143" s="156">
        <v>15</v>
      </c>
      <c r="M143" s="156" t="s">
        <v>133</v>
      </c>
      <c r="N143" s="156">
        <v>20</v>
      </c>
      <c r="O143" s="156" t="s">
        <v>172</v>
      </c>
      <c r="P143" s="156">
        <v>15</v>
      </c>
      <c r="Q143" s="156" t="s">
        <v>231</v>
      </c>
      <c r="R143" s="156">
        <v>20</v>
      </c>
      <c r="S143" s="156">
        <v>70</v>
      </c>
      <c r="T143" s="376" t="s">
        <v>1062</v>
      </c>
      <c r="U143" s="373" t="str">
        <f>VLOOKUP(T143,'Matriz de riesgos 1a parte'!$K$7:$M$109,3,FALSE)</f>
        <v>Tráfico de influencias para obtener un beneficio, con el propósito que se asignen recursos  en la planificación o modificación  de proyectos  de inversión, proyectos y actividades de  funcionamiento y operación, con el fin de favorecer u obtener beneficios particulares</v>
      </c>
      <c r="V143" s="376"/>
      <c r="W143" s="373"/>
      <c r="X143" s="376"/>
      <c r="Y143" s="373"/>
      <c r="Z143" s="376"/>
      <c r="AA143" s="373"/>
      <c r="AB143" s="376"/>
      <c r="AC143" s="373"/>
      <c r="AD143" s="376"/>
      <c r="AE143" s="407"/>
    </row>
    <row r="144" spans="1:31" ht="101.5" x14ac:dyDescent="0.35">
      <c r="A144" s="359">
        <v>7</v>
      </c>
      <c r="B144" s="160" t="str">
        <f>+VLOOKUP(C144,'Matriz de riesgos 1a parte'!$B$5:$N$109,3,FALSE)</f>
        <v>Direccionamiento Estratégico y Planeación</v>
      </c>
      <c r="C144" s="346" t="s">
        <v>1058</v>
      </c>
      <c r="D144" s="160" t="str">
        <f>+VLOOKUP(C144,'Matriz de riesgos 1a parte'!$B$5:$N$109,13,FALSE)</f>
        <v>Corrupción</v>
      </c>
      <c r="E144" s="156" t="s">
        <v>1064</v>
      </c>
      <c r="F144" s="346" t="s">
        <v>326</v>
      </c>
      <c r="G144" s="156" t="s">
        <v>1301</v>
      </c>
      <c r="H144" s="348" t="s">
        <v>1302</v>
      </c>
      <c r="I144" s="156" t="s">
        <v>26</v>
      </c>
      <c r="J144" s="156" t="s">
        <v>1303</v>
      </c>
      <c r="K144" s="156" t="s">
        <v>77</v>
      </c>
      <c r="L144" s="156">
        <v>30</v>
      </c>
      <c r="M144" s="156" t="s">
        <v>133</v>
      </c>
      <c r="N144" s="156">
        <v>20</v>
      </c>
      <c r="O144" s="156" t="s">
        <v>183</v>
      </c>
      <c r="P144" s="156">
        <v>30</v>
      </c>
      <c r="Q144" s="156" t="s">
        <v>231</v>
      </c>
      <c r="R144" s="156">
        <v>20</v>
      </c>
      <c r="S144" s="156">
        <v>100</v>
      </c>
      <c r="T144" s="376" t="s">
        <v>1069</v>
      </c>
      <c r="U144" s="373" t="str">
        <f>VLOOKUP(T144,'Matriz de riesgos 1a parte'!$K$7:$M$109,3,FALSE)</f>
        <v>Incompleta y/o extemporánea maduración de proyectos por parte de las áreas acorde con los requisitos establecidos por la Empresa</v>
      </c>
      <c r="V144" s="376"/>
      <c r="W144" s="373"/>
      <c r="X144" s="376"/>
      <c r="Y144" s="373"/>
      <c r="Z144" s="376"/>
      <c r="AA144" s="373"/>
      <c r="AB144" s="376"/>
      <c r="AC144" s="373"/>
      <c r="AD144" s="376"/>
      <c r="AE144" s="407"/>
    </row>
    <row r="145" spans="1:31" ht="73" thickBot="1" x14ac:dyDescent="0.4">
      <c r="A145" s="360">
        <v>1</v>
      </c>
      <c r="B145" s="409" t="str">
        <f>+VLOOKUP(C145,'Matriz de riesgos 1a parte'!$B$5:$N$109,3,FALSE)</f>
        <v>Direccionamiento Estratégico y Planeación</v>
      </c>
      <c r="C145" s="61" t="s">
        <v>1058</v>
      </c>
      <c r="D145" s="409" t="str">
        <f>+VLOOKUP(C145,'Matriz de riesgos 1a parte'!$B$5:$N$109,13,FALSE)</f>
        <v>Corrupción</v>
      </c>
      <c r="E145" s="230" t="s">
        <v>1064</v>
      </c>
      <c r="F145" s="61" t="s">
        <v>327</v>
      </c>
      <c r="G145" s="230" t="s">
        <v>1185</v>
      </c>
      <c r="H145" s="410" t="s">
        <v>1351</v>
      </c>
      <c r="I145" s="230" t="s">
        <v>49</v>
      </c>
      <c r="J145" s="230" t="s">
        <v>1187</v>
      </c>
      <c r="K145" s="230" t="s">
        <v>56</v>
      </c>
      <c r="L145" s="230">
        <v>15</v>
      </c>
      <c r="M145" s="230" t="s">
        <v>122</v>
      </c>
      <c r="N145" s="230">
        <v>10</v>
      </c>
      <c r="O145" s="230" t="s">
        <v>172</v>
      </c>
      <c r="P145" s="230">
        <v>15</v>
      </c>
      <c r="Q145" s="230" t="s">
        <v>211</v>
      </c>
      <c r="R145" s="230">
        <v>0</v>
      </c>
      <c r="S145" s="230">
        <v>40</v>
      </c>
      <c r="T145" s="411"/>
      <c r="U145" s="412"/>
      <c r="V145" s="411"/>
      <c r="W145" s="412"/>
      <c r="X145" s="411"/>
      <c r="Y145" s="412"/>
      <c r="Z145" s="411" t="s">
        <v>1065</v>
      </c>
      <c r="AA145" s="412" t="str">
        <f>VLOOKUP(Z145,'Matriz de riesgos 1a parte'!$Q$7:$S$109,3,FALSE)</f>
        <v>Impacto en la imagen ante entes de control, la comunidad y otros grupos de interés.</v>
      </c>
      <c r="AB145" s="411"/>
      <c r="AC145" s="412"/>
      <c r="AD145" s="411"/>
      <c r="AE145" s="413"/>
    </row>
    <row r="146" spans="1:31" x14ac:dyDescent="0.35">
      <c r="A146" s="70"/>
      <c r="B146" s="70"/>
      <c r="C146" s="2"/>
      <c r="D146" s="2"/>
      <c r="E146" s="70"/>
      <c r="F146" s="2"/>
      <c r="G146" s="70"/>
      <c r="H146" s="65"/>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row>
  </sheetData>
  <sheetProtection sheet="1" objects="1" scenarios="1"/>
  <autoFilter ref="A4:AE145" xr:uid="{00000000-0001-0000-0600-000000000000}"/>
  <mergeCells count="6">
    <mergeCell ref="Z3:AE3"/>
    <mergeCell ref="C3:E3"/>
    <mergeCell ref="H1:N1"/>
    <mergeCell ref="K3:R3"/>
    <mergeCell ref="A1:G1"/>
    <mergeCell ref="T3:Y3"/>
  </mergeCells>
  <dataValidations count="2">
    <dataValidation type="list" allowBlank="1" showInputMessage="1" showErrorMessage="1" sqref="D4 F5:F145" xr:uid="{88FCF373-12C7-4411-BC26-F255A543FB40}">
      <formula1>"Preventivo,Correctivo"</formula1>
    </dataValidation>
    <dataValidation type="list" allowBlank="1" showInputMessage="1" showErrorMessage="1" sqref="X5:X145 Z5:Z145 AB5:AB145 AD5:AD145 V5:V145 T5:T145" xr:uid="{A47976FD-451B-48F5-97DA-922C52DBCAC0}">
      <formula1>#REF!</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ECF41296-0B1E-42CA-B4C9-02EAB89412A1}">
          <x14:formula1>
            <xm:f>'C:\Users\mguerreroa\OneDrive - Acueducto de Bogota\Desktop\Matrices de riesgos vigentes_08052023\[MPEE0301F01-06 Matriz de riesgos _Gestión Predial_Dic 2022.xlsx]Riesgos'!#REF!</xm:f>
          </x14:formula1>
          <xm:sqref>B4</xm:sqref>
        </x14:dataValidation>
        <x14:dataValidation type="list" allowBlank="1" showInputMessage="1" showErrorMessage="1" xr:uid="{858CA733-9B6B-4CC1-AF8E-B2015CA08371}">
          <x14:formula1>
            <xm:f>Configuración!$AA$2:$AA$4</xm:f>
          </x14:formula1>
          <xm:sqref>K5:K22</xm:sqref>
        </x14:dataValidation>
        <x14:dataValidation type="list" allowBlank="1" showInputMessage="1" showErrorMessage="1" xr:uid="{FE02F4D2-4C28-4D62-B939-DF32B2F1A9FD}">
          <x14:formula1>
            <xm:f>Configuración!$AA$12:$AA$14</xm:f>
          </x14:formula1>
          <xm:sqref>O5:O22</xm:sqref>
        </x14:dataValidation>
        <x14:dataValidation type="list" allowBlank="1" showInputMessage="1" showErrorMessage="1" xr:uid="{CC075D0A-EB14-4BDE-9341-4A2A52E8D9B3}">
          <x14:formula1>
            <xm:f>Configuración!$AA$17:$AA$19</xm:f>
          </x14:formula1>
          <xm:sqref>Q5:Q22</xm:sqref>
        </x14:dataValidation>
        <x14:dataValidation type="list" allowBlank="1" showInputMessage="1" showErrorMessage="1" xr:uid="{900AD2D8-C4C0-438A-98B8-438C9339D791}">
          <x14:formula1>
            <xm:f>Configuración!$AA$7:$AA$9</xm:f>
          </x14:formula1>
          <xm:sqref>M5:M22</xm:sqref>
        </x14:dataValidation>
        <x14:dataValidation type="list" allowBlank="1" showInputMessage="1" showErrorMessage="1" xr:uid="{62E9E929-1585-4437-AA12-E5611D4F6A7F}">
          <x14:formula1>
            <xm:f>Configuración!$G$2:$G$22</xm:f>
          </x14:formula1>
          <xm:sqref>I5:I117 I119:I145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F43B-CF50-4786-8B6E-5E3718AC990F}">
  <dimension ref="A1:AC406"/>
  <sheetViews>
    <sheetView showWhiteSpace="0" zoomScale="55" zoomScaleNormal="55" zoomScaleSheetLayoutView="120" workbookViewId="0">
      <selection activeCell="I10" sqref="I10"/>
    </sheetView>
  </sheetViews>
  <sheetFormatPr baseColWidth="10" defaultColWidth="14.7265625" defaultRowHeight="13" x14ac:dyDescent="0.35"/>
  <cols>
    <col min="1" max="1" width="23.26953125" style="401" bestFit="1" customWidth="1"/>
    <col min="2" max="2" width="25.1796875" style="381" bestFit="1" customWidth="1"/>
    <col min="3" max="3" width="15.54296875" style="401" bestFit="1" customWidth="1"/>
    <col min="4" max="5" width="18.7265625" style="404" bestFit="1" customWidth="1"/>
    <col min="6" max="6" width="30.81640625" style="404" customWidth="1"/>
    <col min="7" max="7" width="47.81640625" style="404" bestFit="1" customWidth="1"/>
    <col min="8" max="8" width="51" style="401" customWidth="1"/>
    <col min="9" max="9" width="49.6328125" style="404" customWidth="1"/>
    <col min="10" max="10" width="19.453125" style="404" customWidth="1"/>
    <col min="11" max="11" width="17.1796875" style="401" customWidth="1"/>
    <col min="12" max="12" width="19.54296875" style="401" customWidth="1"/>
    <col min="13" max="13" width="17.81640625" style="401" bestFit="1" customWidth="1"/>
    <col min="14" max="14" width="25.453125" style="401" bestFit="1" customWidth="1"/>
    <col min="15" max="20" width="25.453125" style="401" customWidth="1"/>
    <col min="21" max="21" width="21.6328125" style="401" customWidth="1"/>
    <col min="22" max="22" width="19.453125" style="404" customWidth="1"/>
    <col min="23" max="23" width="16.26953125" style="404" customWidth="1"/>
    <col min="24" max="24" width="22.26953125" style="401" customWidth="1"/>
    <col min="25" max="25" width="27.453125" style="401" bestFit="1" customWidth="1"/>
    <col min="26" max="26" width="0" style="401" hidden="1" customWidth="1"/>
    <col min="27" max="27" width="25" style="401" hidden="1" customWidth="1"/>
    <col min="28" max="28" width="18.54296875" style="401" hidden="1" customWidth="1"/>
    <col min="29" max="29" width="0" style="401" hidden="1" customWidth="1"/>
    <col min="30" max="16384" width="14.7265625" style="401"/>
  </cols>
  <sheetData>
    <row r="1" spans="1:29" s="382" customFormat="1" ht="14.5" x14ac:dyDescent="0.35">
      <c r="AC1" s="383"/>
    </row>
    <row r="2" spans="1:29" s="382" customFormat="1" ht="14.5" x14ac:dyDescent="0.35">
      <c r="AC2" s="383"/>
    </row>
    <row r="3" spans="1:29" s="382" customFormat="1" ht="14.5" x14ac:dyDescent="0.35">
      <c r="AC3" s="383"/>
    </row>
    <row r="4" spans="1:29" s="382" customFormat="1" ht="14.5" x14ac:dyDescent="0.35">
      <c r="AC4" s="383"/>
    </row>
    <row r="5" spans="1:29" s="382" customFormat="1" ht="15.5" x14ac:dyDescent="0.35">
      <c r="A5" s="489" t="s">
        <v>2481</v>
      </c>
      <c r="B5" s="489"/>
      <c r="C5" s="489"/>
      <c r="D5" s="489"/>
      <c r="E5" s="489"/>
      <c r="F5" s="489"/>
      <c r="G5" s="489"/>
      <c r="H5" s="489"/>
      <c r="I5" s="489"/>
      <c r="J5" s="489"/>
      <c r="K5" s="489"/>
      <c r="L5" s="489"/>
      <c r="M5" s="489"/>
      <c r="N5" s="489"/>
      <c r="O5" s="489"/>
      <c r="P5" s="489"/>
      <c r="Q5" s="489"/>
      <c r="R5" s="489"/>
      <c r="S5" s="489"/>
      <c r="T5" s="489"/>
      <c r="U5" s="489"/>
      <c r="V5" s="489"/>
      <c r="W5" s="489"/>
      <c r="X5" s="489"/>
      <c r="Y5" s="489"/>
      <c r="AC5" s="383"/>
    </row>
    <row r="6" spans="1:29" s="382" customFormat="1" ht="15.5" x14ac:dyDescent="0.35">
      <c r="A6" s="489" t="s">
        <v>1638</v>
      </c>
      <c r="B6" s="489"/>
      <c r="C6" s="489"/>
      <c r="D6" s="489"/>
      <c r="E6" s="489"/>
      <c r="F6" s="489"/>
      <c r="G6" s="489"/>
      <c r="H6" s="489"/>
      <c r="I6" s="489"/>
      <c r="J6" s="489"/>
      <c r="K6" s="489"/>
      <c r="L6" s="489"/>
      <c r="M6" s="489"/>
      <c r="N6" s="489"/>
      <c r="O6" s="489"/>
      <c r="P6" s="489"/>
      <c r="Q6" s="489"/>
      <c r="R6" s="489"/>
      <c r="S6" s="489"/>
      <c r="T6" s="489"/>
      <c r="U6" s="489"/>
      <c r="V6" s="489"/>
      <c r="W6" s="489"/>
      <c r="X6" s="489"/>
      <c r="Y6" s="489"/>
      <c r="AC6" s="383"/>
    </row>
    <row r="7" spans="1:29" s="382" customFormat="1" ht="16" thickBot="1" x14ac:dyDescent="0.4">
      <c r="A7" s="489" t="s">
        <v>2790</v>
      </c>
      <c r="B7" s="489"/>
      <c r="C7" s="489"/>
      <c r="D7" s="489"/>
      <c r="E7" s="489"/>
      <c r="F7" s="489"/>
      <c r="G7" s="489"/>
      <c r="H7" s="489"/>
      <c r="I7" s="489"/>
      <c r="J7" s="489"/>
      <c r="K7" s="489"/>
      <c r="L7" s="489"/>
      <c r="M7" s="489"/>
      <c r="N7" s="489"/>
      <c r="O7" s="489"/>
      <c r="P7" s="489"/>
      <c r="Q7" s="489"/>
      <c r="R7" s="489"/>
      <c r="S7" s="489"/>
      <c r="T7" s="489"/>
      <c r="U7" s="489"/>
      <c r="V7" s="489"/>
      <c r="W7" s="489"/>
      <c r="X7" s="489"/>
      <c r="Y7" s="489"/>
      <c r="AC7" s="383"/>
    </row>
    <row r="8" spans="1:29" s="385" customFormat="1" ht="25.5" customHeight="1" x14ac:dyDescent="0.35">
      <c r="A8" s="490"/>
      <c r="B8" s="490"/>
      <c r="C8" s="490"/>
      <c r="D8" s="490"/>
      <c r="E8" s="490"/>
      <c r="F8" s="490"/>
      <c r="G8" s="490"/>
      <c r="H8" s="490"/>
      <c r="I8" s="491"/>
      <c r="J8" s="488"/>
      <c r="K8" s="488"/>
      <c r="L8" s="488"/>
      <c r="M8" s="488"/>
      <c r="N8" s="488"/>
      <c r="O8" s="384"/>
      <c r="P8" s="384"/>
      <c r="Q8" s="384"/>
      <c r="R8" s="384"/>
      <c r="S8" s="384"/>
      <c r="T8" s="384"/>
      <c r="U8" s="384"/>
      <c r="V8" s="488"/>
      <c r="W8" s="488"/>
      <c r="X8" s="488"/>
      <c r="Y8" s="384"/>
      <c r="Z8" s="485" t="s">
        <v>2483</v>
      </c>
      <c r="AA8" s="486"/>
      <c r="AB8" s="486"/>
      <c r="AC8" s="487"/>
    </row>
    <row r="9" spans="1:29" s="392" customFormat="1" ht="48.75" customHeight="1" x14ac:dyDescent="0.35">
      <c r="A9" s="386" t="s">
        <v>1110</v>
      </c>
      <c r="B9" s="386" t="s">
        <v>1111</v>
      </c>
      <c r="C9" s="387" t="s">
        <v>334</v>
      </c>
      <c r="D9" s="388" t="s">
        <v>1109</v>
      </c>
      <c r="E9" s="388" t="s">
        <v>1112</v>
      </c>
      <c r="F9" s="388" t="s">
        <v>1113</v>
      </c>
      <c r="G9" s="388" t="s">
        <v>1114</v>
      </c>
      <c r="H9" s="388" t="s">
        <v>1095</v>
      </c>
      <c r="I9" s="388" t="s">
        <v>1115</v>
      </c>
      <c r="J9" s="389" t="s">
        <v>321</v>
      </c>
      <c r="K9" s="389" t="s">
        <v>323</v>
      </c>
      <c r="L9" s="389" t="s">
        <v>1116</v>
      </c>
      <c r="M9" s="389" t="s">
        <v>1117</v>
      </c>
      <c r="N9" s="389" t="s">
        <v>1118</v>
      </c>
      <c r="O9" s="389" t="s">
        <v>2791</v>
      </c>
      <c r="P9" s="389" t="s">
        <v>2792</v>
      </c>
      <c r="Q9" s="389" t="s">
        <v>2793</v>
      </c>
      <c r="R9" s="389" t="s">
        <v>2794</v>
      </c>
      <c r="S9" s="389" t="s">
        <v>2795</v>
      </c>
      <c r="T9" s="389" t="s">
        <v>2796</v>
      </c>
      <c r="U9" s="389" t="s">
        <v>2797</v>
      </c>
      <c r="V9" s="389" t="s">
        <v>1119</v>
      </c>
      <c r="W9" s="389" t="s">
        <v>1120</v>
      </c>
      <c r="X9" s="389" t="s">
        <v>1121</v>
      </c>
      <c r="Y9" s="389" t="s">
        <v>1122</v>
      </c>
      <c r="Z9" s="390" t="s">
        <v>2482</v>
      </c>
      <c r="AA9" s="390" t="s">
        <v>1640</v>
      </c>
      <c r="AB9" s="391" t="s">
        <v>1641</v>
      </c>
      <c r="AC9" s="390" t="s">
        <v>1092</v>
      </c>
    </row>
    <row r="10" spans="1:29" ht="117" x14ac:dyDescent="0.35">
      <c r="A10" s="393" t="s">
        <v>1154</v>
      </c>
      <c r="B10" s="394" t="s">
        <v>1144</v>
      </c>
      <c r="C10" s="393" t="s">
        <v>1145</v>
      </c>
      <c r="D10" s="395" t="s">
        <v>1153</v>
      </c>
      <c r="E10" s="395" t="s">
        <v>1138</v>
      </c>
      <c r="F10" s="395" t="s">
        <v>1155</v>
      </c>
      <c r="G10" s="395" t="s">
        <v>1156</v>
      </c>
      <c r="H10" s="396" t="s">
        <v>1157</v>
      </c>
      <c r="I10" s="395" t="s">
        <v>1146</v>
      </c>
      <c r="J10" s="395" t="s">
        <v>1127</v>
      </c>
      <c r="K10" s="396" t="s">
        <v>1139</v>
      </c>
      <c r="L10" s="397" t="s">
        <v>126</v>
      </c>
      <c r="M10" s="396" t="s">
        <v>1147</v>
      </c>
      <c r="N10" s="396" t="s">
        <v>1148</v>
      </c>
      <c r="O10" s="414" t="s">
        <v>1126</v>
      </c>
      <c r="P10" s="414" t="s">
        <v>1128</v>
      </c>
      <c r="Q10" s="414" t="s">
        <v>2798</v>
      </c>
      <c r="R10" s="414" t="s">
        <v>308</v>
      </c>
      <c r="S10" s="414" t="s">
        <v>2800</v>
      </c>
      <c r="T10" s="414" t="s">
        <v>2802</v>
      </c>
      <c r="U10" s="398" t="s">
        <v>105</v>
      </c>
      <c r="V10" s="398" t="s">
        <v>1130</v>
      </c>
      <c r="W10" s="395" t="s">
        <v>40</v>
      </c>
      <c r="X10" s="399" t="s">
        <v>79</v>
      </c>
      <c r="Y10" s="400" t="s">
        <v>1140</v>
      </c>
      <c r="Z10" s="400" t="str">
        <f>VLOOKUP(M10,'Autocontrol Controles III-2023'!$I$2:$AB$189,15,FALSE)</f>
        <v>11/12/2023</v>
      </c>
      <c r="AA10" s="400" t="str">
        <f>VLOOKUP(M10,'Autocontrol Controles III-2023'!$I$2:$AB$189,18,FALSE)</f>
        <v>Se cumplió con la actividad de hacer revisión a los expedientes asignados a los abogados comisionados. Como evidencia se anexa un barrido y memorando de la jefe de la oficina para las dos comisionadas a quienes se les realizó</v>
      </c>
      <c r="AB10" s="400" t="str">
        <f>VLOOKUP(M10,'Autocontrol Controles III-2023'!$I$2:$AB$189,12,FALSE)</f>
        <v>Con Autocontrol</v>
      </c>
      <c r="AC10" s="400" t="str">
        <f>VLOOKUP(M10,'Autocontrol Controles III-2023'!$I$2:$AB$189,19,FALSE)</f>
        <v>BARRIDO EXPEDIENTES ROSALBA CARDENAS.pdf
Memorando solicitud informes estado actual procesos disciplinarios.pdf</v>
      </c>
    </row>
    <row r="11" spans="1:29" ht="91" x14ac:dyDescent="0.35">
      <c r="A11" s="393" t="s">
        <v>1154</v>
      </c>
      <c r="B11" s="394" t="s">
        <v>1144</v>
      </c>
      <c r="C11" s="393" t="s">
        <v>1145</v>
      </c>
      <c r="D11" s="395" t="s">
        <v>1153</v>
      </c>
      <c r="E11" s="395" t="s">
        <v>1138</v>
      </c>
      <c r="F11" s="395" t="s">
        <v>1155</v>
      </c>
      <c r="G11" s="395" t="s">
        <v>1156</v>
      </c>
      <c r="H11" s="396" t="s">
        <v>1157</v>
      </c>
      <c r="I11" s="395" t="s">
        <v>1146</v>
      </c>
      <c r="J11" s="395" t="s">
        <v>1127</v>
      </c>
      <c r="K11" s="396" t="s">
        <v>1139</v>
      </c>
      <c r="L11" s="397" t="s">
        <v>126</v>
      </c>
      <c r="M11" s="396" t="s">
        <v>1149</v>
      </c>
      <c r="N11" s="396" t="s">
        <v>1150</v>
      </c>
      <c r="O11" s="414" t="s">
        <v>1126</v>
      </c>
      <c r="P11" s="414" t="s">
        <v>1128</v>
      </c>
      <c r="Q11" s="414" t="s">
        <v>1162</v>
      </c>
      <c r="R11" s="414" t="s">
        <v>310</v>
      </c>
      <c r="S11" s="414" t="s">
        <v>434</v>
      </c>
      <c r="T11" s="414" t="s">
        <v>2802</v>
      </c>
      <c r="U11" s="398" t="s">
        <v>105</v>
      </c>
      <c r="V11" s="398" t="s">
        <v>1130</v>
      </c>
      <c r="W11" s="395" t="s">
        <v>40</v>
      </c>
      <c r="X11" s="399" t="s">
        <v>79</v>
      </c>
      <c r="Y11" s="400" t="s">
        <v>1140</v>
      </c>
      <c r="Z11" s="400" t="str">
        <f>VLOOKUP(M11,'Autocontrol Controles III-2023'!$I$2:$AB$189,15,FALSE)</f>
        <v>11/12/2023</v>
      </c>
      <c r="AA11" s="400" t="str">
        <f>VLOOKUP(M11,'Autocontrol Controles III-2023'!$I$2:$AB$189,18,FALSE)</f>
        <v>Se continuó adelantando la actividad de actualizar diariamente el aplicativo interno de la oficina y se extractó cuadro en excel con el control de términos de los procesos disciplinarios</v>
      </c>
      <c r="AB11" s="400" t="str">
        <f>VLOOKUP(M11,'Autocontrol Controles III-2023'!$I$2:$AB$189,12,FALSE)</f>
        <v>Con Autocontrol</v>
      </c>
      <c r="AC11" s="400" t="str">
        <f>VLOOKUP(M11,'Autocontrol Controles III-2023'!$I$2:$AB$189,19,FALSE)</f>
        <v>ControlTerminos_expedientes 11122023.xls</v>
      </c>
    </row>
    <row r="12" spans="1:29" ht="130" x14ac:dyDescent="0.35">
      <c r="A12" s="393" t="s">
        <v>1154</v>
      </c>
      <c r="B12" s="394" t="s">
        <v>1144</v>
      </c>
      <c r="C12" s="393" t="s">
        <v>1145</v>
      </c>
      <c r="D12" s="395" t="s">
        <v>1153</v>
      </c>
      <c r="E12" s="395" t="s">
        <v>1138</v>
      </c>
      <c r="F12" s="395" t="s">
        <v>1155</v>
      </c>
      <c r="G12" s="395" t="s">
        <v>1156</v>
      </c>
      <c r="H12" s="396" t="s">
        <v>1158</v>
      </c>
      <c r="I12" s="395" t="s">
        <v>1146</v>
      </c>
      <c r="J12" s="395" t="s">
        <v>1127</v>
      </c>
      <c r="K12" s="396" t="s">
        <v>1139</v>
      </c>
      <c r="L12" s="397" t="s">
        <v>126</v>
      </c>
      <c r="M12" s="396" t="s">
        <v>1159</v>
      </c>
      <c r="N12" s="396" t="s">
        <v>1160</v>
      </c>
      <c r="O12" s="414" t="s">
        <v>1126</v>
      </c>
      <c r="P12" s="414" t="s">
        <v>326</v>
      </c>
      <c r="Q12" s="414" t="s">
        <v>2799</v>
      </c>
      <c r="R12" s="414" t="s">
        <v>310</v>
      </c>
      <c r="S12" s="414" t="s">
        <v>2801</v>
      </c>
      <c r="T12" s="414" t="s">
        <v>2802</v>
      </c>
      <c r="U12" s="398" t="s">
        <v>105</v>
      </c>
      <c r="V12" s="398" t="s">
        <v>1130</v>
      </c>
      <c r="W12" s="395" t="s">
        <v>40</v>
      </c>
      <c r="X12" s="399" t="s">
        <v>79</v>
      </c>
      <c r="Y12" s="400" t="s">
        <v>1140</v>
      </c>
      <c r="Z12" s="400" t="str">
        <f>VLOOKUP(M12,'Autocontrol Controles III-2023'!$I$2:$AB$189,15,FALSE)</f>
        <v>11/12/2023</v>
      </c>
      <c r="AA12" s="400" t="str">
        <f>VLOOKUP(M12,'Autocontrol Controles III-2023'!$I$2:$AB$189,18,FALSE)</f>
        <v>Durante el periodo se siguió cumpliendo con la actividad. Se anexan evidencias de algunas revisiones efectuadas por la jefe de oficina</v>
      </c>
      <c r="AB12" s="400" t="str">
        <f>VLOOKUP(M12,'Autocontrol Controles III-2023'!$I$2:$AB$189,12,FALSE)</f>
        <v>Con Autocontrol</v>
      </c>
      <c r="AC12" s="400" t="str">
        <f>VLOOKUP(M12,'Autocontrol Controles III-2023'!$I$2:$AB$189,19,FALSE)</f>
        <v>8328 CORRECCIÓN PLIEGO DE CARGOS tercera revisión.pdf
8912 CORRECCIÓN VARIACIÓN PLIEGO DE CARGOS .pdf</v>
      </c>
    </row>
    <row r="13" spans="1:29" ht="130" x14ac:dyDescent="0.35">
      <c r="A13" s="393" t="s">
        <v>1154</v>
      </c>
      <c r="B13" s="394" t="s">
        <v>1144</v>
      </c>
      <c r="C13" s="393" t="s">
        <v>1145</v>
      </c>
      <c r="D13" s="395" t="s">
        <v>1153</v>
      </c>
      <c r="E13" s="395" t="s">
        <v>1138</v>
      </c>
      <c r="F13" s="395" t="s">
        <v>1155</v>
      </c>
      <c r="G13" s="395" t="s">
        <v>1156</v>
      </c>
      <c r="H13" s="396" t="s">
        <v>1158</v>
      </c>
      <c r="I13" s="395" t="s">
        <v>1146</v>
      </c>
      <c r="J13" s="395" t="s">
        <v>1127</v>
      </c>
      <c r="K13" s="396" t="s">
        <v>1139</v>
      </c>
      <c r="L13" s="397" t="s">
        <v>126</v>
      </c>
      <c r="M13" s="396" t="s">
        <v>1151</v>
      </c>
      <c r="N13" s="396" t="s">
        <v>1152</v>
      </c>
      <c r="O13" s="414" t="s">
        <v>1115</v>
      </c>
      <c r="P13" s="414" t="s">
        <v>327</v>
      </c>
      <c r="Q13" s="414" t="s">
        <v>2799</v>
      </c>
      <c r="R13" s="414" t="s">
        <v>310</v>
      </c>
      <c r="S13" s="414" t="s">
        <v>2801</v>
      </c>
      <c r="T13" s="414" t="s">
        <v>2802</v>
      </c>
      <c r="U13" s="398" t="s">
        <v>105</v>
      </c>
      <c r="V13" s="398" t="s">
        <v>1130</v>
      </c>
      <c r="W13" s="395" t="s">
        <v>40</v>
      </c>
      <c r="X13" s="399" t="s">
        <v>79</v>
      </c>
      <c r="Y13" s="400" t="s">
        <v>1140</v>
      </c>
      <c r="Z13" s="400" t="str">
        <f>VLOOKUP(M13,'Autocontrol Controles III-2023'!$I$2:$AB$189,15,FALSE)</f>
        <v>11/12/2023</v>
      </c>
      <c r="AA13" s="400" t="str">
        <f>VLOOKUP(M13,'Autocontrol Controles III-2023'!$I$2:$AB$189,18,FALSE)</f>
        <v>La 2a instancia emitió siete resoluciones en el último cuatrimestre del año y en una de ellas modificó la decisión de 1a instancia, mientras que en las 6 restantes confirmó. Se anexa cuadro excel suministrado por la asesora de 2a instancia de la Gerencia Gral</v>
      </c>
      <c r="AB13" s="400" t="str">
        <f>VLOOKUP(M13,'Autocontrol Controles III-2023'!$I$2:$AB$189,12,FALSE)</f>
        <v>Con Autocontrol</v>
      </c>
      <c r="AC13" s="400" t="str">
        <f>VLOOKUP(M13,'Autocontrol Controles III-2023'!$I$2:$AB$189,19,FALSE)</f>
        <v>Resoluciones 2a inst 2023.xlsx</v>
      </c>
    </row>
    <row r="14" spans="1:29" x14ac:dyDescent="0.35">
      <c r="A14" s="393"/>
      <c r="B14" s="394"/>
      <c r="C14" s="393"/>
      <c r="D14" s="395"/>
      <c r="E14" s="395"/>
      <c r="F14" s="395"/>
      <c r="G14" s="395"/>
      <c r="H14" s="396"/>
      <c r="I14" s="395"/>
      <c r="J14" s="395"/>
      <c r="K14" s="396"/>
      <c r="L14" s="396"/>
      <c r="M14" s="396"/>
      <c r="N14" s="396"/>
      <c r="O14" s="414"/>
      <c r="P14" s="414"/>
      <c r="Q14" s="414"/>
      <c r="R14" s="414"/>
      <c r="S14" s="414"/>
      <c r="T14" s="414"/>
      <c r="U14" s="414"/>
      <c r="V14" s="398"/>
      <c r="W14" s="395"/>
      <c r="X14" s="396"/>
      <c r="Y14" s="402"/>
    </row>
    <row r="15" spans="1:29" x14ac:dyDescent="0.35">
      <c r="A15" s="393"/>
      <c r="B15" s="394"/>
      <c r="C15" s="393"/>
      <c r="D15" s="395"/>
      <c r="E15" s="395"/>
      <c r="F15" s="395"/>
      <c r="G15" s="395"/>
      <c r="H15" s="396"/>
      <c r="I15" s="395"/>
      <c r="J15" s="395"/>
      <c r="K15" s="396"/>
      <c r="L15" s="396"/>
      <c r="M15" s="396"/>
      <c r="N15" s="396"/>
      <c r="O15" s="414"/>
      <c r="P15" s="414"/>
      <c r="Q15" s="414"/>
      <c r="R15" s="414"/>
      <c r="S15" s="414"/>
      <c r="T15" s="414"/>
      <c r="U15" s="414"/>
      <c r="V15" s="398"/>
      <c r="W15" s="395"/>
      <c r="X15" s="396"/>
      <c r="Y15" s="403"/>
    </row>
    <row r="16" spans="1:29" x14ac:dyDescent="0.35">
      <c r="A16" s="393"/>
      <c r="B16" s="394"/>
      <c r="C16" s="393"/>
      <c r="D16" s="395"/>
      <c r="E16" s="395"/>
      <c r="F16" s="395"/>
      <c r="G16" s="395"/>
      <c r="H16" s="396"/>
      <c r="I16" s="395"/>
      <c r="J16" s="395"/>
      <c r="K16" s="396"/>
      <c r="L16" s="396"/>
      <c r="M16" s="396"/>
      <c r="N16" s="396"/>
      <c r="O16" s="414"/>
      <c r="P16" s="414"/>
      <c r="Q16" s="414"/>
      <c r="R16" s="414"/>
      <c r="S16" s="414"/>
      <c r="T16" s="414"/>
      <c r="U16" s="414"/>
      <c r="V16" s="398"/>
      <c r="W16" s="395"/>
      <c r="X16" s="396"/>
      <c r="Y16" s="403"/>
    </row>
    <row r="17" spans="1:25" x14ac:dyDescent="0.35">
      <c r="A17" s="393"/>
      <c r="B17" s="394"/>
      <c r="C17" s="393"/>
      <c r="D17" s="395"/>
      <c r="E17" s="395"/>
      <c r="F17" s="395"/>
      <c r="G17" s="395"/>
      <c r="H17" s="396"/>
      <c r="I17" s="395"/>
      <c r="J17" s="395"/>
      <c r="K17" s="396"/>
      <c r="L17" s="396"/>
      <c r="M17" s="396"/>
      <c r="N17" s="396"/>
      <c r="O17" s="414"/>
      <c r="P17" s="414"/>
      <c r="Q17" s="414"/>
      <c r="R17" s="414"/>
      <c r="S17" s="414"/>
      <c r="T17" s="414"/>
      <c r="U17" s="414"/>
      <c r="V17" s="398"/>
      <c r="W17" s="395"/>
      <c r="X17" s="396"/>
      <c r="Y17" s="403"/>
    </row>
    <row r="18" spans="1:25" x14ac:dyDescent="0.35">
      <c r="A18" s="393"/>
      <c r="B18" s="394"/>
      <c r="C18" s="393"/>
      <c r="D18" s="395"/>
      <c r="E18" s="395"/>
      <c r="F18" s="395"/>
      <c r="G18" s="395"/>
      <c r="H18" s="396"/>
      <c r="I18" s="395"/>
      <c r="J18" s="395"/>
      <c r="K18" s="396"/>
      <c r="L18" s="396"/>
      <c r="M18" s="396"/>
      <c r="N18" s="396"/>
      <c r="O18" s="414"/>
      <c r="P18" s="414"/>
      <c r="Q18" s="414"/>
      <c r="R18" s="414"/>
      <c r="S18" s="414"/>
      <c r="T18" s="414"/>
      <c r="U18" s="414"/>
      <c r="V18" s="398"/>
      <c r="W18" s="395"/>
      <c r="X18" s="396"/>
      <c r="Y18" s="403"/>
    </row>
    <row r="19" spans="1:25" x14ac:dyDescent="0.35">
      <c r="A19" s="393"/>
      <c r="B19" s="394"/>
      <c r="C19" s="393"/>
      <c r="D19" s="395"/>
      <c r="E19" s="395"/>
      <c r="F19" s="395"/>
      <c r="G19" s="395"/>
      <c r="H19" s="396"/>
      <c r="I19" s="395"/>
      <c r="J19" s="395"/>
      <c r="K19" s="396"/>
      <c r="L19" s="396"/>
      <c r="M19" s="396"/>
      <c r="N19" s="396"/>
      <c r="O19" s="414"/>
      <c r="P19" s="414"/>
      <c r="Q19" s="414"/>
      <c r="R19" s="414"/>
      <c r="S19" s="414"/>
      <c r="T19" s="414"/>
      <c r="U19" s="414"/>
      <c r="V19" s="398"/>
      <c r="W19" s="395"/>
      <c r="X19" s="396"/>
      <c r="Y19" s="403"/>
    </row>
    <row r="20" spans="1:25" x14ac:dyDescent="0.35">
      <c r="A20" s="393"/>
      <c r="B20" s="394"/>
      <c r="C20" s="393"/>
      <c r="D20" s="395"/>
      <c r="E20" s="395"/>
      <c r="F20" s="395"/>
      <c r="G20" s="395"/>
      <c r="H20" s="396"/>
      <c r="I20" s="395"/>
      <c r="J20" s="395"/>
      <c r="K20" s="396"/>
      <c r="L20" s="396"/>
      <c r="M20" s="396"/>
      <c r="N20" s="396"/>
      <c r="O20" s="414"/>
      <c r="P20" s="414"/>
      <c r="Q20" s="414"/>
      <c r="R20" s="414"/>
      <c r="S20" s="414"/>
      <c r="T20" s="414"/>
      <c r="U20" s="414"/>
      <c r="V20" s="398"/>
      <c r="W20" s="395"/>
      <c r="X20" s="396"/>
      <c r="Y20" s="403"/>
    </row>
    <row r="21" spans="1:25" x14ac:dyDescent="0.35">
      <c r="A21" s="393"/>
      <c r="B21" s="394"/>
      <c r="C21" s="393"/>
      <c r="D21" s="395"/>
      <c r="E21" s="395"/>
      <c r="F21" s="395"/>
      <c r="G21" s="395"/>
      <c r="H21" s="396"/>
      <c r="I21" s="395"/>
      <c r="J21" s="395"/>
      <c r="K21" s="396"/>
      <c r="L21" s="396"/>
      <c r="M21" s="396"/>
      <c r="N21" s="396"/>
      <c r="O21" s="414"/>
      <c r="P21" s="414"/>
      <c r="Q21" s="414"/>
      <c r="R21" s="414"/>
      <c r="S21" s="414"/>
      <c r="T21" s="414"/>
      <c r="U21" s="414"/>
      <c r="V21" s="398"/>
      <c r="W21" s="395"/>
      <c r="X21" s="396"/>
      <c r="Y21" s="403"/>
    </row>
    <row r="22" spans="1:25" x14ac:dyDescent="0.35">
      <c r="A22" s="393"/>
      <c r="B22" s="394"/>
      <c r="C22" s="393"/>
      <c r="D22" s="395"/>
      <c r="E22" s="395"/>
      <c r="F22" s="395"/>
      <c r="G22" s="395"/>
      <c r="H22" s="396"/>
      <c r="I22" s="395"/>
      <c r="J22" s="395"/>
      <c r="K22" s="396"/>
      <c r="L22" s="396"/>
      <c r="M22" s="396"/>
      <c r="N22" s="396"/>
      <c r="O22" s="414"/>
      <c r="P22" s="414"/>
      <c r="Q22" s="414"/>
      <c r="R22" s="414"/>
      <c r="S22" s="414"/>
      <c r="T22" s="414"/>
      <c r="U22" s="414"/>
      <c r="V22" s="398"/>
      <c r="W22" s="395"/>
      <c r="X22" s="396"/>
      <c r="Y22" s="403"/>
    </row>
    <row r="23" spans="1:25" x14ac:dyDescent="0.35">
      <c r="A23" s="393"/>
      <c r="B23" s="394"/>
      <c r="C23" s="393"/>
      <c r="D23" s="395"/>
      <c r="E23" s="395"/>
      <c r="F23" s="395"/>
      <c r="G23" s="395"/>
      <c r="H23" s="396"/>
      <c r="I23" s="395"/>
      <c r="J23" s="395"/>
      <c r="K23" s="396"/>
      <c r="L23" s="396"/>
      <c r="M23" s="396"/>
      <c r="N23" s="396"/>
      <c r="O23" s="414"/>
      <c r="P23" s="414"/>
      <c r="Q23" s="414"/>
      <c r="R23" s="414"/>
      <c r="S23" s="414"/>
      <c r="T23" s="414"/>
      <c r="U23" s="414"/>
      <c r="V23" s="398"/>
      <c r="W23" s="395"/>
      <c r="X23" s="396"/>
      <c r="Y23" s="403"/>
    </row>
    <row r="24" spans="1:25" x14ac:dyDescent="0.35">
      <c r="A24" s="393"/>
      <c r="B24" s="394"/>
      <c r="C24" s="393"/>
      <c r="D24" s="395"/>
      <c r="E24" s="395"/>
      <c r="F24" s="395"/>
      <c r="G24" s="395"/>
      <c r="H24" s="396"/>
      <c r="I24" s="395"/>
      <c r="J24" s="395"/>
      <c r="K24" s="396"/>
      <c r="L24" s="396"/>
      <c r="M24" s="396"/>
      <c r="N24" s="396"/>
      <c r="O24" s="414"/>
      <c r="P24" s="414"/>
      <c r="Q24" s="414"/>
      <c r="R24" s="414"/>
      <c r="S24" s="414"/>
      <c r="T24" s="414"/>
      <c r="U24" s="414"/>
      <c r="V24" s="398"/>
      <c r="W24" s="395"/>
      <c r="X24" s="396"/>
      <c r="Y24" s="403"/>
    </row>
    <row r="25" spans="1:25" x14ac:dyDescent="0.35">
      <c r="A25" s="393"/>
      <c r="B25" s="394"/>
      <c r="C25" s="393"/>
      <c r="D25" s="395"/>
      <c r="E25" s="395"/>
      <c r="F25" s="395"/>
      <c r="G25" s="395"/>
      <c r="H25" s="396"/>
      <c r="I25" s="395"/>
      <c r="J25" s="395"/>
      <c r="K25" s="396"/>
      <c r="L25" s="396"/>
      <c r="M25" s="396"/>
      <c r="N25" s="396"/>
      <c r="O25" s="414"/>
      <c r="P25" s="414"/>
      <c r="Q25" s="414"/>
      <c r="R25" s="414"/>
      <c r="S25" s="414"/>
      <c r="T25" s="414"/>
      <c r="U25" s="414"/>
      <c r="V25" s="398"/>
      <c r="W25" s="395"/>
      <c r="X25" s="396"/>
      <c r="Y25" s="403"/>
    </row>
    <row r="26" spans="1:25" x14ac:dyDescent="0.35">
      <c r="A26" s="393"/>
      <c r="B26" s="394"/>
      <c r="C26" s="393"/>
      <c r="D26" s="395"/>
      <c r="E26" s="395"/>
      <c r="F26" s="395"/>
      <c r="G26" s="395"/>
      <c r="H26" s="396"/>
      <c r="I26" s="395"/>
      <c r="J26" s="395"/>
      <c r="K26" s="396"/>
      <c r="L26" s="396"/>
      <c r="M26" s="396"/>
      <c r="N26" s="396"/>
      <c r="O26" s="414"/>
      <c r="P26" s="414"/>
      <c r="Q26" s="414"/>
      <c r="R26" s="414"/>
      <c r="S26" s="414"/>
      <c r="T26" s="414"/>
      <c r="U26" s="414"/>
      <c r="V26" s="398"/>
      <c r="W26" s="395"/>
      <c r="X26" s="396"/>
      <c r="Y26" s="403"/>
    </row>
    <row r="27" spans="1:25" x14ac:dyDescent="0.35">
      <c r="A27" s="393"/>
      <c r="B27" s="394"/>
      <c r="C27" s="393"/>
      <c r="D27" s="395"/>
      <c r="E27" s="395"/>
      <c r="F27" s="395"/>
      <c r="G27" s="395"/>
      <c r="H27" s="396"/>
      <c r="I27" s="395"/>
      <c r="J27" s="395"/>
      <c r="K27" s="396"/>
      <c r="L27" s="396"/>
      <c r="M27" s="396"/>
      <c r="N27" s="396"/>
      <c r="O27" s="414"/>
      <c r="P27" s="414"/>
      <c r="Q27" s="414"/>
      <c r="R27" s="414"/>
      <c r="S27" s="414"/>
      <c r="T27" s="414"/>
      <c r="U27" s="414"/>
      <c r="V27" s="398"/>
      <c r="W27" s="395"/>
      <c r="X27" s="396"/>
      <c r="Y27" s="403"/>
    </row>
    <row r="28" spans="1:25" x14ac:dyDescent="0.35">
      <c r="A28" s="393"/>
      <c r="B28" s="394"/>
      <c r="C28" s="393"/>
      <c r="D28" s="395"/>
      <c r="E28" s="395"/>
      <c r="F28" s="395"/>
      <c r="G28" s="395"/>
      <c r="H28" s="396"/>
      <c r="I28" s="395"/>
      <c r="J28" s="395"/>
      <c r="K28" s="396"/>
      <c r="L28" s="396"/>
      <c r="M28" s="396"/>
      <c r="N28" s="396"/>
      <c r="O28" s="414"/>
      <c r="P28" s="414"/>
      <c r="Q28" s="414"/>
      <c r="R28" s="414"/>
      <c r="S28" s="414"/>
      <c r="T28" s="414"/>
      <c r="U28" s="414"/>
      <c r="V28" s="398"/>
      <c r="W28" s="395"/>
      <c r="X28" s="396"/>
      <c r="Y28" s="403"/>
    </row>
    <row r="29" spans="1:25" x14ac:dyDescent="0.35">
      <c r="A29" s="393"/>
      <c r="B29" s="394"/>
      <c r="C29" s="393"/>
      <c r="D29" s="395"/>
      <c r="E29" s="395"/>
      <c r="F29" s="395"/>
      <c r="G29" s="395"/>
      <c r="H29" s="396"/>
      <c r="I29" s="395"/>
      <c r="J29" s="395"/>
      <c r="K29" s="396"/>
      <c r="L29" s="396"/>
      <c r="M29" s="396"/>
      <c r="N29" s="396"/>
      <c r="O29" s="414"/>
      <c r="P29" s="414"/>
      <c r="Q29" s="414"/>
      <c r="R29" s="414"/>
      <c r="S29" s="414"/>
      <c r="T29" s="414"/>
      <c r="U29" s="414"/>
      <c r="V29" s="398"/>
      <c r="W29" s="395"/>
      <c r="X29" s="396"/>
      <c r="Y29" s="403"/>
    </row>
    <row r="30" spans="1:25" x14ac:dyDescent="0.35">
      <c r="A30" s="393"/>
      <c r="B30" s="394"/>
      <c r="C30" s="393"/>
      <c r="D30" s="395"/>
      <c r="E30" s="395"/>
      <c r="F30" s="395"/>
      <c r="G30" s="395"/>
      <c r="H30" s="396"/>
      <c r="I30" s="395"/>
      <c r="J30" s="395"/>
      <c r="K30" s="396"/>
      <c r="L30" s="396"/>
      <c r="M30" s="396"/>
      <c r="N30" s="396"/>
      <c r="O30" s="414"/>
      <c r="P30" s="414"/>
      <c r="Q30" s="414"/>
      <c r="R30" s="414"/>
      <c r="S30" s="414"/>
      <c r="T30" s="414"/>
      <c r="U30" s="414"/>
      <c r="V30" s="398"/>
      <c r="W30" s="395"/>
      <c r="X30" s="396"/>
      <c r="Y30" s="403"/>
    </row>
    <row r="31" spans="1:25" x14ac:dyDescent="0.35">
      <c r="A31" s="393"/>
      <c r="B31" s="394"/>
      <c r="C31" s="393"/>
      <c r="D31" s="395"/>
      <c r="E31" s="395"/>
      <c r="F31" s="395"/>
      <c r="G31" s="395"/>
      <c r="H31" s="396"/>
      <c r="I31" s="395"/>
      <c r="J31" s="395"/>
      <c r="K31" s="396"/>
      <c r="L31" s="396"/>
      <c r="M31" s="396"/>
      <c r="N31" s="396"/>
      <c r="O31" s="414"/>
      <c r="P31" s="414"/>
      <c r="Q31" s="414"/>
      <c r="R31" s="414"/>
      <c r="S31" s="414"/>
      <c r="T31" s="414"/>
      <c r="U31" s="414"/>
      <c r="V31" s="398"/>
      <c r="W31" s="395"/>
      <c r="X31" s="396"/>
      <c r="Y31" s="403"/>
    </row>
    <row r="32" spans="1:25" x14ac:dyDescent="0.35">
      <c r="A32" s="393"/>
      <c r="B32" s="394"/>
      <c r="C32" s="393"/>
      <c r="D32" s="395"/>
      <c r="E32" s="395"/>
      <c r="F32" s="395"/>
      <c r="G32" s="395"/>
      <c r="H32" s="396"/>
      <c r="I32" s="395"/>
      <c r="J32" s="395"/>
      <c r="K32" s="396"/>
      <c r="L32" s="396"/>
      <c r="M32" s="396"/>
      <c r="N32" s="396"/>
      <c r="O32" s="414"/>
      <c r="P32" s="414"/>
      <c r="Q32" s="414"/>
      <c r="R32" s="414"/>
      <c r="S32" s="414"/>
      <c r="T32" s="414"/>
      <c r="U32" s="414"/>
      <c r="V32" s="398"/>
      <c r="W32" s="395"/>
      <c r="X32" s="396"/>
      <c r="Y32" s="403"/>
    </row>
    <row r="33" spans="1:25" x14ac:dyDescent="0.35">
      <c r="A33" s="393"/>
      <c r="B33" s="394"/>
      <c r="C33" s="393"/>
      <c r="D33" s="395"/>
      <c r="E33" s="395"/>
      <c r="F33" s="395"/>
      <c r="G33" s="395"/>
      <c r="H33" s="396"/>
      <c r="I33" s="395"/>
      <c r="J33" s="395"/>
      <c r="K33" s="396"/>
      <c r="L33" s="396"/>
      <c r="M33" s="396"/>
      <c r="N33" s="396"/>
      <c r="O33" s="414"/>
      <c r="P33" s="414"/>
      <c r="Q33" s="414"/>
      <c r="R33" s="414"/>
      <c r="S33" s="414"/>
      <c r="T33" s="414"/>
      <c r="U33" s="414"/>
      <c r="V33" s="398"/>
      <c r="W33" s="395"/>
      <c r="X33" s="396"/>
      <c r="Y33" s="403"/>
    </row>
    <row r="34" spans="1:25" x14ac:dyDescent="0.35">
      <c r="A34" s="393"/>
      <c r="B34" s="394"/>
      <c r="C34" s="393"/>
      <c r="D34" s="395"/>
      <c r="E34" s="395"/>
      <c r="F34" s="395"/>
      <c r="G34" s="395"/>
      <c r="H34" s="396"/>
      <c r="I34" s="395"/>
      <c r="J34" s="395"/>
      <c r="K34" s="396"/>
      <c r="L34" s="396"/>
      <c r="M34" s="396"/>
      <c r="N34" s="396"/>
      <c r="O34" s="414"/>
      <c r="P34" s="414"/>
      <c r="Q34" s="414"/>
      <c r="R34" s="414"/>
      <c r="S34" s="414"/>
      <c r="T34" s="414"/>
      <c r="U34" s="414"/>
      <c r="V34" s="398"/>
      <c r="W34" s="395"/>
      <c r="X34" s="396"/>
      <c r="Y34" s="403"/>
    </row>
    <row r="35" spans="1:25" x14ac:dyDescent="0.35">
      <c r="A35" s="393"/>
      <c r="B35" s="394"/>
      <c r="C35" s="393"/>
      <c r="D35" s="395"/>
      <c r="E35" s="395"/>
      <c r="F35" s="395"/>
      <c r="G35" s="395"/>
      <c r="H35" s="396"/>
      <c r="I35" s="395"/>
      <c r="J35" s="395"/>
      <c r="K35" s="396"/>
      <c r="L35" s="396"/>
      <c r="M35" s="396"/>
      <c r="N35" s="396"/>
      <c r="O35" s="414"/>
      <c r="P35" s="414"/>
      <c r="Q35" s="414"/>
      <c r="R35" s="414"/>
      <c r="S35" s="414"/>
      <c r="T35" s="414"/>
      <c r="U35" s="414"/>
      <c r="V35" s="398"/>
      <c r="W35" s="395"/>
      <c r="X35" s="396"/>
      <c r="Y35" s="403"/>
    </row>
    <row r="36" spans="1:25" x14ac:dyDescent="0.35">
      <c r="A36" s="393"/>
      <c r="B36" s="394"/>
      <c r="C36" s="393"/>
      <c r="D36" s="395"/>
      <c r="E36" s="395"/>
      <c r="F36" s="395"/>
      <c r="G36" s="395"/>
      <c r="H36" s="396"/>
      <c r="I36" s="395"/>
      <c r="J36" s="395"/>
      <c r="K36" s="396"/>
      <c r="L36" s="396"/>
      <c r="M36" s="396"/>
      <c r="N36" s="396"/>
      <c r="O36" s="414"/>
      <c r="P36" s="414"/>
      <c r="Q36" s="414"/>
      <c r="R36" s="414"/>
      <c r="S36" s="414"/>
      <c r="T36" s="414"/>
      <c r="U36" s="414"/>
      <c r="V36" s="398"/>
      <c r="W36" s="395"/>
      <c r="X36" s="396"/>
      <c r="Y36" s="403"/>
    </row>
    <row r="37" spans="1:25" x14ac:dyDescent="0.35">
      <c r="A37" s="393"/>
      <c r="B37" s="394"/>
      <c r="C37" s="393"/>
      <c r="D37" s="395"/>
      <c r="E37" s="395"/>
      <c r="F37" s="395"/>
      <c r="G37" s="395"/>
      <c r="H37" s="396"/>
      <c r="I37" s="395"/>
      <c r="J37" s="395"/>
      <c r="K37" s="396"/>
      <c r="L37" s="396"/>
      <c r="M37" s="396"/>
      <c r="N37" s="396"/>
      <c r="O37" s="414"/>
      <c r="P37" s="414"/>
      <c r="Q37" s="414"/>
      <c r="R37" s="414"/>
      <c r="S37" s="414"/>
      <c r="T37" s="414"/>
      <c r="U37" s="414"/>
      <c r="V37" s="398"/>
      <c r="W37" s="395"/>
      <c r="X37" s="396"/>
      <c r="Y37" s="403"/>
    </row>
    <row r="38" spans="1:25" x14ac:dyDescent="0.35">
      <c r="A38" s="393"/>
      <c r="B38" s="394"/>
      <c r="C38" s="393"/>
      <c r="D38" s="395"/>
      <c r="E38" s="395"/>
      <c r="F38" s="395"/>
      <c r="G38" s="395"/>
      <c r="H38" s="396"/>
      <c r="I38" s="395"/>
      <c r="J38" s="395"/>
      <c r="K38" s="396"/>
      <c r="L38" s="396"/>
      <c r="M38" s="396"/>
      <c r="N38" s="396"/>
      <c r="O38" s="414"/>
      <c r="P38" s="414"/>
      <c r="Q38" s="414"/>
      <c r="R38" s="414"/>
      <c r="S38" s="414"/>
      <c r="T38" s="414"/>
      <c r="U38" s="414"/>
      <c r="V38" s="398"/>
      <c r="W38" s="395"/>
      <c r="X38" s="396"/>
      <c r="Y38" s="403"/>
    </row>
    <row r="39" spans="1:25" x14ac:dyDescent="0.35">
      <c r="A39" s="393"/>
      <c r="B39" s="394"/>
      <c r="C39" s="393"/>
      <c r="D39" s="395"/>
      <c r="E39" s="395"/>
      <c r="F39" s="395"/>
      <c r="G39" s="395"/>
      <c r="H39" s="396"/>
      <c r="I39" s="395"/>
      <c r="J39" s="395"/>
      <c r="K39" s="396"/>
      <c r="L39" s="396"/>
      <c r="M39" s="396"/>
      <c r="N39" s="396"/>
      <c r="O39" s="414"/>
      <c r="P39" s="414"/>
      <c r="Q39" s="414"/>
      <c r="R39" s="414"/>
      <c r="S39" s="414"/>
      <c r="T39" s="414"/>
      <c r="U39" s="414"/>
      <c r="V39" s="398"/>
      <c r="W39" s="395"/>
      <c r="X39" s="396"/>
      <c r="Y39" s="403"/>
    </row>
    <row r="40" spans="1:25" x14ac:dyDescent="0.35">
      <c r="A40" s="393"/>
      <c r="B40" s="394"/>
      <c r="C40" s="393"/>
      <c r="D40" s="395"/>
      <c r="E40" s="395"/>
      <c r="F40" s="395"/>
      <c r="G40" s="395"/>
      <c r="H40" s="396"/>
      <c r="I40" s="395"/>
      <c r="J40" s="395"/>
      <c r="K40" s="396"/>
      <c r="L40" s="396"/>
      <c r="M40" s="396"/>
      <c r="N40" s="396"/>
      <c r="O40" s="414"/>
      <c r="P40" s="414"/>
      <c r="Q40" s="414"/>
      <c r="R40" s="414"/>
      <c r="S40" s="414"/>
      <c r="T40" s="414"/>
      <c r="U40" s="414"/>
      <c r="V40" s="398"/>
      <c r="W40" s="395"/>
      <c r="X40" s="396"/>
      <c r="Y40" s="403"/>
    </row>
    <row r="41" spans="1:25" x14ac:dyDescent="0.35">
      <c r="A41" s="393"/>
      <c r="B41" s="394"/>
      <c r="C41" s="393"/>
      <c r="D41" s="395"/>
      <c r="E41" s="395"/>
      <c r="F41" s="395"/>
      <c r="G41" s="395"/>
      <c r="H41" s="396"/>
      <c r="I41" s="395"/>
      <c r="J41" s="395"/>
      <c r="K41" s="396"/>
      <c r="L41" s="396"/>
      <c r="M41" s="396"/>
      <c r="N41" s="396"/>
      <c r="O41" s="414"/>
      <c r="P41" s="414"/>
      <c r="Q41" s="414"/>
      <c r="R41" s="414"/>
      <c r="S41" s="414"/>
      <c r="T41" s="414"/>
      <c r="U41" s="414"/>
      <c r="V41" s="398"/>
      <c r="W41" s="395"/>
      <c r="X41" s="396"/>
      <c r="Y41" s="403"/>
    </row>
    <row r="42" spans="1:25" x14ac:dyDescent="0.35">
      <c r="A42" s="393"/>
      <c r="B42" s="394"/>
      <c r="C42" s="393"/>
      <c r="D42" s="395"/>
      <c r="E42" s="395"/>
      <c r="F42" s="395"/>
      <c r="G42" s="395"/>
      <c r="H42" s="396"/>
      <c r="I42" s="395"/>
      <c r="J42" s="395"/>
      <c r="K42" s="396"/>
      <c r="L42" s="396"/>
      <c r="M42" s="396"/>
      <c r="N42" s="396"/>
      <c r="O42" s="414"/>
      <c r="P42" s="414"/>
      <c r="Q42" s="414"/>
      <c r="R42" s="414"/>
      <c r="S42" s="414"/>
      <c r="T42" s="414"/>
      <c r="U42" s="414"/>
      <c r="V42" s="398"/>
      <c r="W42" s="395"/>
      <c r="X42" s="396"/>
      <c r="Y42" s="403"/>
    </row>
    <row r="43" spans="1:25" x14ac:dyDescent="0.35">
      <c r="A43" s="393"/>
      <c r="B43" s="394"/>
      <c r="C43" s="393"/>
      <c r="D43" s="395"/>
      <c r="E43" s="395"/>
      <c r="F43" s="395"/>
      <c r="G43" s="395"/>
      <c r="H43" s="396"/>
      <c r="I43" s="395"/>
      <c r="J43" s="395"/>
      <c r="K43" s="396"/>
      <c r="L43" s="396"/>
      <c r="M43" s="396"/>
      <c r="N43" s="396"/>
      <c r="O43" s="414"/>
      <c r="P43" s="414"/>
      <c r="Q43" s="414"/>
      <c r="R43" s="414"/>
      <c r="S43" s="414"/>
      <c r="T43" s="414"/>
      <c r="U43" s="414"/>
      <c r="V43" s="398"/>
      <c r="W43" s="395"/>
      <c r="X43" s="396"/>
      <c r="Y43" s="403"/>
    </row>
    <row r="44" spans="1:25" x14ac:dyDescent="0.35">
      <c r="A44" s="393"/>
      <c r="B44" s="394"/>
      <c r="C44" s="393"/>
      <c r="D44" s="395"/>
      <c r="E44" s="395"/>
      <c r="F44" s="395"/>
      <c r="G44" s="395"/>
      <c r="H44" s="396"/>
      <c r="I44" s="395"/>
      <c r="J44" s="395"/>
      <c r="K44" s="396"/>
      <c r="L44" s="396"/>
      <c r="M44" s="396"/>
      <c r="N44" s="396"/>
      <c r="O44" s="414"/>
      <c r="P44" s="414"/>
      <c r="Q44" s="414"/>
      <c r="R44" s="414"/>
      <c r="S44" s="414"/>
      <c r="T44" s="414"/>
      <c r="U44" s="414"/>
      <c r="V44" s="398"/>
      <c r="W44" s="395"/>
      <c r="X44" s="396"/>
      <c r="Y44" s="403"/>
    </row>
    <row r="45" spans="1:25" x14ac:dyDescent="0.35">
      <c r="A45" s="393"/>
      <c r="B45" s="394"/>
      <c r="C45" s="393"/>
      <c r="D45" s="395"/>
      <c r="E45" s="395"/>
      <c r="F45" s="395"/>
      <c r="G45" s="395"/>
      <c r="H45" s="396"/>
      <c r="I45" s="395"/>
      <c r="J45" s="395"/>
      <c r="K45" s="396"/>
      <c r="L45" s="396"/>
      <c r="M45" s="396"/>
      <c r="N45" s="396"/>
      <c r="O45" s="414"/>
      <c r="P45" s="414"/>
      <c r="Q45" s="414"/>
      <c r="R45" s="414"/>
      <c r="S45" s="414"/>
      <c r="T45" s="414"/>
      <c r="U45" s="414"/>
      <c r="V45" s="398"/>
      <c r="W45" s="395"/>
      <c r="X45" s="396"/>
      <c r="Y45" s="403"/>
    </row>
    <row r="46" spans="1:25" x14ac:dyDescent="0.35">
      <c r="A46" s="393"/>
      <c r="B46" s="394"/>
      <c r="C46" s="393"/>
      <c r="D46" s="395"/>
      <c r="E46" s="395"/>
      <c r="F46" s="395"/>
      <c r="G46" s="395"/>
      <c r="H46" s="396"/>
      <c r="I46" s="395"/>
      <c r="J46" s="395"/>
      <c r="K46" s="396"/>
      <c r="L46" s="396"/>
      <c r="M46" s="396"/>
      <c r="N46" s="396"/>
      <c r="O46" s="414"/>
      <c r="P46" s="414"/>
      <c r="Q46" s="414"/>
      <c r="R46" s="414"/>
      <c r="S46" s="414"/>
      <c r="T46" s="414"/>
      <c r="U46" s="414"/>
      <c r="V46" s="398"/>
      <c r="W46" s="395"/>
      <c r="X46" s="396"/>
      <c r="Y46" s="403"/>
    </row>
    <row r="47" spans="1:25" x14ac:dyDescent="0.35">
      <c r="A47" s="393"/>
      <c r="B47" s="394"/>
      <c r="C47" s="393"/>
      <c r="D47" s="395"/>
      <c r="E47" s="395"/>
      <c r="F47" s="395"/>
      <c r="G47" s="395"/>
      <c r="H47" s="396"/>
      <c r="I47" s="395"/>
      <c r="J47" s="395"/>
      <c r="K47" s="396"/>
      <c r="L47" s="396"/>
      <c r="M47" s="396"/>
      <c r="N47" s="396"/>
      <c r="O47" s="414"/>
      <c r="P47" s="414"/>
      <c r="Q47" s="414"/>
      <c r="R47" s="414"/>
      <c r="S47" s="414"/>
      <c r="T47" s="414"/>
      <c r="U47" s="414"/>
      <c r="V47" s="398"/>
      <c r="W47" s="395"/>
      <c r="X47" s="396"/>
      <c r="Y47" s="403"/>
    </row>
    <row r="48" spans="1:25" x14ac:dyDescent="0.35">
      <c r="A48" s="393"/>
      <c r="B48" s="394"/>
      <c r="C48" s="393"/>
      <c r="D48" s="395"/>
      <c r="E48" s="395"/>
      <c r="F48" s="395"/>
      <c r="G48" s="395"/>
      <c r="H48" s="396"/>
      <c r="I48" s="395"/>
      <c r="J48" s="395"/>
      <c r="K48" s="396"/>
      <c r="L48" s="396"/>
      <c r="M48" s="396"/>
      <c r="N48" s="396"/>
      <c r="O48" s="414"/>
      <c r="P48" s="414"/>
      <c r="Q48" s="414"/>
      <c r="R48" s="414"/>
      <c r="S48" s="414"/>
      <c r="T48" s="414"/>
      <c r="U48" s="414"/>
      <c r="V48" s="398"/>
      <c r="W48" s="395"/>
      <c r="X48" s="396"/>
      <c r="Y48" s="403"/>
    </row>
    <row r="49" spans="1:25" x14ac:dyDescent="0.35">
      <c r="A49" s="393"/>
      <c r="B49" s="394"/>
      <c r="C49" s="393"/>
      <c r="D49" s="395"/>
      <c r="E49" s="395"/>
      <c r="F49" s="395"/>
      <c r="G49" s="395"/>
      <c r="H49" s="396"/>
      <c r="I49" s="395"/>
      <c r="J49" s="395"/>
      <c r="K49" s="396"/>
      <c r="L49" s="396"/>
      <c r="M49" s="396"/>
      <c r="N49" s="396"/>
      <c r="O49" s="414"/>
      <c r="P49" s="414"/>
      <c r="Q49" s="414"/>
      <c r="R49" s="414"/>
      <c r="S49" s="414"/>
      <c r="T49" s="414"/>
      <c r="U49" s="414"/>
      <c r="V49" s="398"/>
      <c r="W49" s="395"/>
      <c r="X49" s="396"/>
      <c r="Y49" s="403"/>
    </row>
    <row r="50" spans="1:25" x14ac:dyDescent="0.35">
      <c r="A50" s="393"/>
      <c r="B50" s="394"/>
      <c r="C50" s="393"/>
      <c r="D50" s="395"/>
      <c r="E50" s="395"/>
      <c r="F50" s="395"/>
      <c r="G50" s="395"/>
      <c r="H50" s="396"/>
      <c r="I50" s="395"/>
      <c r="J50" s="395"/>
      <c r="K50" s="396"/>
      <c r="L50" s="396"/>
      <c r="M50" s="396"/>
      <c r="N50" s="396"/>
      <c r="O50" s="414"/>
      <c r="P50" s="414"/>
      <c r="Q50" s="414"/>
      <c r="R50" s="414"/>
      <c r="S50" s="414"/>
      <c r="T50" s="414"/>
      <c r="U50" s="414"/>
      <c r="V50" s="398"/>
      <c r="W50" s="395"/>
      <c r="X50" s="396"/>
      <c r="Y50" s="403"/>
    </row>
    <row r="51" spans="1:25" x14ac:dyDescent="0.35">
      <c r="A51" s="393"/>
      <c r="B51" s="394"/>
      <c r="C51" s="393"/>
      <c r="D51" s="395"/>
      <c r="E51" s="395"/>
      <c r="F51" s="395"/>
      <c r="G51" s="395"/>
      <c r="H51" s="396"/>
      <c r="I51" s="395"/>
      <c r="J51" s="395"/>
      <c r="K51" s="396"/>
      <c r="L51" s="396"/>
      <c r="M51" s="396"/>
      <c r="N51" s="396"/>
      <c r="O51" s="414"/>
      <c r="P51" s="414"/>
      <c r="Q51" s="414"/>
      <c r="R51" s="414"/>
      <c r="S51" s="414"/>
      <c r="T51" s="414"/>
      <c r="U51" s="414"/>
      <c r="V51" s="398"/>
      <c r="W51" s="395"/>
      <c r="X51" s="396"/>
      <c r="Y51" s="403"/>
    </row>
    <row r="52" spans="1:25" x14ac:dyDescent="0.35">
      <c r="A52" s="393"/>
      <c r="B52" s="394"/>
      <c r="C52" s="393"/>
      <c r="D52" s="395"/>
      <c r="E52" s="395"/>
      <c r="F52" s="395"/>
      <c r="G52" s="395"/>
      <c r="H52" s="396"/>
      <c r="I52" s="395"/>
      <c r="J52" s="395"/>
      <c r="K52" s="396"/>
      <c r="L52" s="396"/>
      <c r="M52" s="396"/>
      <c r="N52" s="396"/>
      <c r="O52" s="414"/>
      <c r="P52" s="414"/>
      <c r="Q52" s="414"/>
      <c r="R52" s="414"/>
      <c r="S52" s="414"/>
      <c r="T52" s="414"/>
      <c r="U52" s="414"/>
      <c r="V52" s="398"/>
      <c r="W52" s="395"/>
      <c r="X52" s="396"/>
      <c r="Y52" s="403"/>
    </row>
    <row r="53" spans="1:25" x14ac:dyDescent="0.35">
      <c r="A53" s="393"/>
      <c r="B53" s="394"/>
      <c r="C53" s="393"/>
      <c r="D53" s="395"/>
      <c r="E53" s="395"/>
      <c r="F53" s="395"/>
      <c r="G53" s="395"/>
      <c r="H53" s="396"/>
      <c r="I53" s="395"/>
      <c r="J53" s="395"/>
      <c r="K53" s="396"/>
      <c r="L53" s="396"/>
      <c r="M53" s="396"/>
      <c r="N53" s="396"/>
      <c r="O53" s="414"/>
      <c r="P53" s="414"/>
      <c r="Q53" s="414"/>
      <c r="R53" s="414"/>
      <c r="S53" s="414"/>
      <c r="T53" s="414"/>
      <c r="U53" s="414"/>
      <c r="V53" s="398"/>
      <c r="W53" s="395"/>
      <c r="X53" s="396"/>
      <c r="Y53" s="403"/>
    </row>
    <row r="54" spans="1:25" x14ac:dyDescent="0.35">
      <c r="A54" s="393"/>
      <c r="B54" s="394"/>
      <c r="C54" s="393"/>
      <c r="D54" s="395"/>
      <c r="E54" s="395"/>
      <c r="F54" s="395"/>
      <c r="G54" s="395"/>
      <c r="H54" s="396"/>
      <c r="I54" s="395"/>
      <c r="J54" s="395"/>
      <c r="K54" s="396"/>
      <c r="L54" s="396"/>
      <c r="M54" s="396"/>
      <c r="N54" s="396"/>
      <c r="O54" s="414"/>
      <c r="P54" s="414"/>
      <c r="Q54" s="414"/>
      <c r="R54" s="414"/>
      <c r="S54" s="414"/>
      <c r="T54" s="414"/>
      <c r="U54" s="414"/>
      <c r="V54" s="398"/>
      <c r="W54" s="395"/>
      <c r="X54" s="396"/>
      <c r="Y54" s="403"/>
    </row>
    <row r="55" spans="1:25" x14ac:dyDescent="0.35">
      <c r="A55" s="393"/>
      <c r="B55" s="394"/>
      <c r="C55" s="393"/>
      <c r="D55" s="395"/>
      <c r="E55" s="395"/>
      <c r="F55" s="395"/>
      <c r="G55" s="395"/>
      <c r="H55" s="396"/>
      <c r="I55" s="395"/>
      <c r="J55" s="395"/>
      <c r="K55" s="396"/>
      <c r="L55" s="396"/>
      <c r="M55" s="396"/>
      <c r="N55" s="396"/>
      <c r="O55" s="414"/>
      <c r="P55" s="414"/>
      <c r="Q55" s="414"/>
      <c r="R55" s="414"/>
      <c r="S55" s="414"/>
      <c r="T55" s="414"/>
      <c r="U55" s="414"/>
      <c r="V55" s="398"/>
      <c r="W55" s="395"/>
      <c r="X55" s="396"/>
      <c r="Y55" s="403"/>
    </row>
    <row r="56" spans="1:25" x14ac:dyDescent="0.35">
      <c r="A56" s="393"/>
      <c r="B56" s="394"/>
      <c r="C56" s="393"/>
      <c r="D56" s="395"/>
      <c r="E56" s="395"/>
      <c r="F56" s="395"/>
      <c r="G56" s="395"/>
      <c r="H56" s="396"/>
      <c r="I56" s="395"/>
      <c r="J56" s="395"/>
      <c r="K56" s="396"/>
      <c r="L56" s="396"/>
      <c r="M56" s="396"/>
      <c r="N56" s="396"/>
      <c r="O56" s="414"/>
      <c r="P56" s="414"/>
      <c r="Q56" s="414"/>
      <c r="R56" s="414"/>
      <c r="S56" s="414"/>
      <c r="T56" s="414"/>
      <c r="U56" s="414"/>
      <c r="V56" s="398"/>
      <c r="W56" s="395"/>
      <c r="X56" s="396"/>
      <c r="Y56" s="403"/>
    </row>
    <row r="57" spans="1:25" x14ac:dyDescent="0.35">
      <c r="A57" s="393"/>
      <c r="B57" s="394"/>
      <c r="C57" s="393"/>
      <c r="D57" s="395"/>
      <c r="E57" s="395"/>
      <c r="F57" s="395"/>
      <c r="G57" s="395"/>
      <c r="H57" s="396"/>
      <c r="I57" s="395"/>
      <c r="J57" s="395"/>
      <c r="K57" s="396"/>
      <c r="L57" s="396"/>
      <c r="M57" s="396"/>
      <c r="N57" s="396"/>
      <c r="O57" s="414"/>
      <c r="P57" s="414"/>
      <c r="Q57" s="414"/>
      <c r="R57" s="414"/>
      <c r="S57" s="414"/>
      <c r="T57" s="414"/>
      <c r="U57" s="414"/>
      <c r="V57" s="398"/>
      <c r="W57" s="395"/>
      <c r="X57" s="396"/>
      <c r="Y57" s="403"/>
    </row>
    <row r="58" spans="1:25" x14ac:dyDescent="0.35">
      <c r="A58" s="393"/>
      <c r="B58" s="394"/>
      <c r="C58" s="393"/>
      <c r="D58" s="395"/>
      <c r="E58" s="395"/>
      <c r="F58" s="395"/>
      <c r="G58" s="395"/>
      <c r="H58" s="396"/>
      <c r="I58" s="395"/>
      <c r="J58" s="395"/>
      <c r="K58" s="396"/>
      <c r="L58" s="396"/>
      <c r="M58" s="396"/>
      <c r="N58" s="396"/>
      <c r="O58" s="414"/>
      <c r="P58" s="414"/>
      <c r="Q58" s="414"/>
      <c r="R58" s="414"/>
      <c r="S58" s="414"/>
      <c r="T58" s="414"/>
      <c r="U58" s="414"/>
      <c r="V58" s="398"/>
      <c r="W58" s="395"/>
      <c r="X58" s="396"/>
      <c r="Y58" s="403"/>
    </row>
    <row r="59" spans="1:25" x14ac:dyDescent="0.35">
      <c r="A59" s="393"/>
      <c r="B59" s="394"/>
      <c r="C59" s="393"/>
      <c r="D59" s="395"/>
      <c r="E59" s="395"/>
      <c r="F59" s="395"/>
      <c r="G59" s="395"/>
      <c r="H59" s="396"/>
      <c r="I59" s="395"/>
      <c r="J59" s="395"/>
      <c r="K59" s="396"/>
      <c r="L59" s="396"/>
      <c r="M59" s="396"/>
      <c r="N59" s="396"/>
      <c r="O59" s="414"/>
      <c r="P59" s="414"/>
      <c r="Q59" s="414"/>
      <c r="R59" s="414"/>
      <c r="S59" s="414"/>
      <c r="T59" s="414"/>
      <c r="U59" s="414"/>
      <c r="V59" s="398"/>
      <c r="W59" s="395"/>
      <c r="X59" s="396"/>
      <c r="Y59" s="403"/>
    </row>
    <row r="60" spans="1:25" x14ac:dyDescent="0.35">
      <c r="A60" s="393"/>
      <c r="B60" s="394"/>
      <c r="C60" s="393"/>
      <c r="D60" s="395"/>
      <c r="E60" s="395"/>
      <c r="F60" s="395"/>
      <c r="G60" s="395"/>
      <c r="H60" s="396"/>
      <c r="I60" s="395"/>
      <c r="J60" s="395"/>
      <c r="K60" s="396"/>
      <c r="L60" s="396"/>
      <c r="M60" s="396"/>
      <c r="N60" s="396"/>
      <c r="O60" s="414"/>
      <c r="P60" s="414"/>
      <c r="Q60" s="414"/>
      <c r="R60" s="414"/>
      <c r="S60" s="414"/>
      <c r="T60" s="414"/>
      <c r="U60" s="414"/>
      <c r="V60" s="398"/>
      <c r="W60" s="395"/>
      <c r="X60" s="396"/>
      <c r="Y60" s="403"/>
    </row>
    <row r="61" spans="1:25" x14ac:dyDescent="0.35">
      <c r="A61" s="393"/>
      <c r="B61" s="394"/>
      <c r="C61" s="393"/>
      <c r="D61" s="395"/>
      <c r="E61" s="395"/>
      <c r="F61" s="395"/>
      <c r="G61" s="395"/>
      <c r="H61" s="396"/>
      <c r="I61" s="395"/>
      <c r="J61" s="395"/>
      <c r="K61" s="396"/>
      <c r="L61" s="396"/>
      <c r="M61" s="396"/>
      <c r="N61" s="396"/>
      <c r="O61" s="414"/>
      <c r="P61" s="414"/>
      <c r="Q61" s="414"/>
      <c r="R61" s="414"/>
      <c r="S61" s="414"/>
      <c r="T61" s="414"/>
      <c r="U61" s="414"/>
      <c r="V61" s="398"/>
      <c r="W61" s="395"/>
      <c r="X61" s="396"/>
      <c r="Y61" s="403"/>
    </row>
    <row r="62" spans="1:25" x14ac:dyDescent="0.35">
      <c r="A62" s="393"/>
      <c r="B62" s="394"/>
      <c r="C62" s="393"/>
      <c r="D62" s="395"/>
      <c r="E62" s="395"/>
      <c r="F62" s="395"/>
      <c r="G62" s="395"/>
      <c r="H62" s="396"/>
      <c r="I62" s="395"/>
      <c r="J62" s="395"/>
      <c r="K62" s="396"/>
      <c r="L62" s="396"/>
      <c r="M62" s="396"/>
      <c r="N62" s="396"/>
      <c r="O62" s="414"/>
      <c r="P62" s="414"/>
      <c r="Q62" s="414"/>
      <c r="R62" s="414"/>
      <c r="S62" s="414"/>
      <c r="T62" s="414"/>
      <c r="U62" s="414"/>
      <c r="V62" s="398"/>
      <c r="W62" s="395"/>
      <c r="X62" s="396"/>
      <c r="Y62" s="403"/>
    </row>
    <row r="63" spans="1:25" x14ac:dyDescent="0.35">
      <c r="A63" s="393"/>
      <c r="B63" s="394"/>
      <c r="C63" s="393"/>
      <c r="D63" s="395"/>
      <c r="E63" s="395"/>
      <c r="F63" s="395"/>
      <c r="G63" s="395"/>
      <c r="H63" s="396"/>
      <c r="I63" s="395"/>
      <c r="J63" s="395"/>
      <c r="K63" s="396"/>
      <c r="L63" s="396"/>
      <c r="M63" s="396"/>
      <c r="N63" s="396"/>
      <c r="O63" s="414"/>
      <c r="P63" s="414"/>
      <c r="Q63" s="414"/>
      <c r="R63" s="414"/>
      <c r="S63" s="414"/>
      <c r="T63" s="414"/>
      <c r="U63" s="414"/>
      <c r="V63" s="398"/>
      <c r="W63" s="395"/>
      <c r="X63" s="396"/>
      <c r="Y63" s="403"/>
    </row>
    <row r="64" spans="1:25" x14ac:dyDescent="0.35">
      <c r="A64" s="393"/>
      <c r="B64" s="394"/>
      <c r="C64" s="393"/>
      <c r="D64" s="395"/>
      <c r="E64" s="395"/>
      <c r="F64" s="395"/>
      <c r="G64" s="395"/>
      <c r="H64" s="396"/>
      <c r="I64" s="395"/>
      <c r="J64" s="395"/>
      <c r="K64" s="396"/>
      <c r="L64" s="396"/>
      <c r="M64" s="396"/>
      <c r="N64" s="396"/>
      <c r="O64" s="414"/>
      <c r="P64" s="414"/>
      <c r="Q64" s="414"/>
      <c r="R64" s="414"/>
      <c r="S64" s="414"/>
      <c r="T64" s="414"/>
      <c r="U64" s="414"/>
      <c r="V64" s="398"/>
      <c r="W64" s="395"/>
      <c r="X64" s="396"/>
      <c r="Y64" s="403"/>
    </row>
    <row r="65" spans="1:25" x14ac:dyDescent="0.35">
      <c r="A65" s="393"/>
      <c r="B65" s="394"/>
      <c r="C65" s="393"/>
      <c r="D65" s="395"/>
      <c r="E65" s="395"/>
      <c r="F65" s="395"/>
      <c r="G65" s="395"/>
      <c r="H65" s="396"/>
      <c r="I65" s="395"/>
      <c r="J65" s="395"/>
      <c r="K65" s="396"/>
      <c r="L65" s="396"/>
      <c r="M65" s="396"/>
      <c r="N65" s="396"/>
      <c r="O65" s="414"/>
      <c r="P65" s="414"/>
      <c r="Q65" s="414"/>
      <c r="R65" s="414"/>
      <c r="S65" s="414"/>
      <c r="T65" s="414"/>
      <c r="U65" s="414"/>
      <c r="V65" s="398"/>
      <c r="W65" s="395"/>
      <c r="X65" s="396"/>
      <c r="Y65" s="403"/>
    </row>
    <row r="66" spans="1:25" x14ac:dyDescent="0.35">
      <c r="A66" s="393"/>
      <c r="B66" s="394"/>
      <c r="C66" s="393"/>
      <c r="D66" s="395"/>
      <c r="E66" s="395"/>
      <c r="F66" s="395"/>
      <c r="G66" s="395"/>
      <c r="H66" s="396"/>
      <c r="I66" s="395"/>
      <c r="J66" s="395"/>
      <c r="K66" s="396"/>
      <c r="L66" s="396"/>
      <c r="M66" s="396"/>
      <c r="N66" s="396"/>
      <c r="O66" s="414"/>
      <c r="P66" s="414"/>
      <c r="Q66" s="414"/>
      <c r="R66" s="414"/>
      <c r="S66" s="414"/>
      <c r="T66" s="414"/>
      <c r="U66" s="414"/>
      <c r="V66" s="398"/>
      <c r="W66" s="395"/>
      <c r="X66" s="396"/>
      <c r="Y66" s="403"/>
    </row>
    <row r="67" spans="1:25" x14ac:dyDescent="0.35">
      <c r="A67" s="393"/>
      <c r="B67" s="394"/>
      <c r="C67" s="393"/>
      <c r="D67" s="395"/>
      <c r="E67" s="395"/>
      <c r="F67" s="395"/>
      <c r="G67" s="395"/>
      <c r="H67" s="396"/>
      <c r="I67" s="395"/>
      <c r="J67" s="395"/>
      <c r="K67" s="396"/>
      <c r="L67" s="396"/>
      <c r="M67" s="396"/>
      <c r="N67" s="396"/>
      <c r="O67" s="414"/>
      <c r="P67" s="414"/>
      <c r="Q67" s="414"/>
      <c r="R67" s="414"/>
      <c r="S67" s="414"/>
      <c r="T67" s="414"/>
      <c r="U67" s="414"/>
      <c r="V67" s="398"/>
      <c r="W67" s="395"/>
      <c r="X67" s="396"/>
      <c r="Y67" s="403"/>
    </row>
    <row r="68" spans="1:25" x14ac:dyDescent="0.35">
      <c r="A68" s="393"/>
      <c r="B68" s="394"/>
      <c r="C68" s="393"/>
      <c r="D68" s="395"/>
      <c r="E68" s="395"/>
      <c r="F68" s="395"/>
      <c r="G68" s="395"/>
      <c r="H68" s="396"/>
      <c r="I68" s="395"/>
      <c r="J68" s="395"/>
      <c r="K68" s="396"/>
      <c r="L68" s="396"/>
      <c r="M68" s="396"/>
      <c r="N68" s="396"/>
      <c r="O68" s="414"/>
      <c r="P68" s="414"/>
      <c r="Q68" s="414"/>
      <c r="R68" s="414"/>
      <c r="S68" s="414"/>
      <c r="T68" s="414"/>
      <c r="U68" s="414"/>
      <c r="V68" s="398"/>
      <c r="W68" s="395"/>
      <c r="X68" s="396"/>
      <c r="Y68" s="403"/>
    </row>
    <row r="69" spans="1:25" x14ac:dyDescent="0.35">
      <c r="A69" s="393"/>
      <c r="B69" s="394"/>
      <c r="C69" s="393"/>
      <c r="D69" s="395"/>
      <c r="E69" s="395"/>
      <c r="F69" s="395"/>
      <c r="G69" s="395"/>
      <c r="H69" s="396"/>
      <c r="I69" s="395"/>
      <c r="J69" s="395"/>
      <c r="K69" s="396"/>
      <c r="L69" s="396"/>
      <c r="M69" s="396"/>
      <c r="N69" s="396"/>
      <c r="O69" s="414"/>
      <c r="P69" s="414"/>
      <c r="Q69" s="414"/>
      <c r="R69" s="414"/>
      <c r="S69" s="414"/>
      <c r="T69" s="414"/>
      <c r="U69" s="414"/>
      <c r="V69" s="398"/>
      <c r="W69" s="395"/>
      <c r="X69" s="396"/>
      <c r="Y69" s="403"/>
    </row>
    <row r="70" spans="1:25" x14ac:dyDescent="0.35">
      <c r="A70" s="393"/>
      <c r="B70" s="394"/>
      <c r="C70" s="393"/>
      <c r="D70" s="395"/>
      <c r="E70" s="395"/>
      <c r="F70" s="395"/>
      <c r="G70" s="395"/>
      <c r="H70" s="396"/>
      <c r="I70" s="395"/>
      <c r="J70" s="395"/>
      <c r="K70" s="396"/>
      <c r="L70" s="396"/>
      <c r="M70" s="396"/>
      <c r="N70" s="396"/>
      <c r="O70" s="414"/>
      <c r="P70" s="414"/>
      <c r="Q70" s="414"/>
      <c r="R70" s="414"/>
      <c r="S70" s="414"/>
      <c r="T70" s="414"/>
      <c r="U70" s="414"/>
      <c r="V70" s="398"/>
      <c r="W70" s="395"/>
      <c r="X70" s="396"/>
      <c r="Y70" s="403"/>
    </row>
    <row r="71" spans="1:25" x14ac:dyDescent="0.35">
      <c r="A71" s="393"/>
      <c r="B71" s="394"/>
      <c r="C71" s="393"/>
      <c r="D71" s="395"/>
      <c r="E71" s="395"/>
      <c r="F71" s="395"/>
      <c r="G71" s="395"/>
      <c r="H71" s="396"/>
      <c r="I71" s="395"/>
      <c r="J71" s="395"/>
      <c r="K71" s="396"/>
      <c r="L71" s="396"/>
      <c r="M71" s="396"/>
      <c r="N71" s="396"/>
      <c r="O71" s="414"/>
      <c r="P71" s="414"/>
      <c r="Q71" s="414"/>
      <c r="R71" s="414"/>
      <c r="S71" s="414"/>
      <c r="T71" s="414"/>
      <c r="U71" s="414"/>
      <c r="V71" s="398"/>
      <c r="W71" s="395"/>
      <c r="X71" s="396"/>
      <c r="Y71" s="403"/>
    </row>
    <row r="72" spans="1:25" x14ac:dyDescent="0.35">
      <c r="A72" s="393"/>
      <c r="B72" s="394"/>
      <c r="C72" s="393"/>
      <c r="D72" s="395"/>
      <c r="E72" s="395"/>
      <c r="F72" s="395"/>
      <c r="G72" s="395"/>
      <c r="H72" s="396"/>
      <c r="I72" s="395"/>
      <c r="J72" s="395"/>
      <c r="K72" s="396"/>
      <c r="L72" s="396"/>
      <c r="M72" s="396"/>
      <c r="N72" s="396"/>
      <c r="O72" s="414"/>
      <c r="P72" s="414"/>
      <c r="Q72" s="414"/>
      <c r="R72" s="414"/>
      <c r="S72" s="414"/>
      <c r="T72" s="414"/>
      <c r="U72" s="414"/>
      <c r="V72" s="398"/>
      <c r="W72" s="395"/>
      <c r="X72" s="396"/>
      <c r="Y72" s="403"/>
    </row>
    <row r="73" spans="1:25" x14ac:dyDescent="0.35">
      <c r="A73" s="393"/>
      <c r="B73" s="394"/>
      <c r="C73" s="393"/>
      <c r="D73" s="395"/>
      <c r="E73" s="395"/>
      <c r="F73" s="395"/>
      <c r="G73" s="395"/>
      <c r="H73" s="396"/>
      <c r="I73" s="395"/>
      <c r="J73" s="395"/>
      <c r="K73" s="396"/>
      <c r="L73" s="396"/>
      <c r="M73" s="396"/>
      <c r="N73" s="396"/>
      <c r="O73" s="414"/>
      <c r="P73" s="414"/>
      <c r="Q73" s="414"/>
      <c r="R73" s="414"/>
      <c r="S73" s="414"/>
      <c r="T73" s="414"/>
      <c r="U73" s="414"/>
      <c r="V73" s="398"/>
      <c r="W73" s="395"/>
      <c r="X73" s="396"/>
      <c r="Y73" s="403"/>
    </row>
    <row r="74" spans="1:25" x14ac:dyDescent="0.35">
      <c r="A74" s="393"/>
      <c r="B74" s="394"/>
      <c r="C74" s="393"/>
      <c r="D74" s="395"/>
      <c r="E74" s="395"/>
      <c r="F74" s="395"/>
      <c r="G74" s="395"/>
      <c r="H74" s="396"/>
      <c r="I74" s="395"/>
      <c r="J74" s="395"/>
      <c r="K74" s="396"/>
      <c r="L74" s="396"/>
      <c r="M74" s="396"/>
      <c r="N74" s="396"/>
      <c r="O74" s="414"/>
      <c r="P74" s="414"/>
      <c r="Q74" s="414"/>
      <c r="R74" s="414"/>
      <c r="S74" s="414"/>
      <c r="T74" s="414"/>
      <c r="U74" s="414"/>
      <c r="V74" s="398"/>
      <c r="W74" s="395"/>
      <c r="X74" s="396"/>
      <c r="Y74" s="403"/>
    </row>
    <row r="75" spans="1:25" x14ac:dyDescent="0.35">
      <c r="A75" s="393"/>
      <c r="B75" s="394"/>
      <c r="C75" s="393"/>
      <c r="D75" s="395"/>
      <c r="E75" s="395"/>
      <c r="F75" s="395"/>
      <c r="G75" s="395"/>
      <c r="H75" s="396"/>
      <c r="I75" s="395"/>
      <c r="J75" s="395"/>
      <c r="K75" s="396"/>
      <c r="L75" s="396"/>
      <c r="M75" s="396"/>
      <c r="N75" s="396"/>
      <c r="O75" s="414"/>
      <c r="P75" s="414"/>
      <c r="Q75" s="414"/>
      <c r="R75" s="414"/>
      <c r="S75" s="414"/>
      <c r="T75" s="414"/>
      <c r="U75" s="414"/>
      <c r="V75" s="398"/>
      <c r="W75" s="395"/>
      <c r="X75" s="396"/>
      <c r="Y75" s="403"/>
    </row>
    <row r="76" spans="1:25" x14ac:dyDescent="0.35">
      <c r="A76" s="393"/>
      <c r="B76" s="394"/>
      <c r="C76" s="393"/>
      <c r="D76" s="395"/>
      <c r="E76" s="395"/>
      <c r="F76" s="395"/>
      <c r="G76" s="395"/>
      <c r="H76" s="396"/>
      <c r="I76" s="395"/>
      <c r="J76" s="395"/>
      <c r="K76" s="396"/>
      <c r="L76" s="396"/>
      <c r="M76" s="396"/>
      <c r="N76" s="396"/>
      <c r="O76" s="414"/>
      <c r="P76" s="414"/>
      <c r="Q76" s="414"/>
      <c r="R76" s="414"/>
      <c r="S76" s="414"/>
      <c r="T76" s="414"/>
      <c r="U76" s="414"/>
      <c r="V76" s="398"/>
      <c r="W76" s="395"/>
      <c r="X76" s="396"/>
      <c r="Y76" s="403"/>
    </row>
    <row r="77" spans="1:25" x14ac:dyDescent="0.35">
      <c r="A77" s="393"/>
      <c r="B77" s="394"/>
      <c r="C77" s="393"/>
      <c r="D77" s="395"/>
      <c r="E77" s="395"/>
      <c r="F77" s="395"/>
      <c r="G77" s="395"/>
      <c r="H77" s="396"/>
      <c r="I77" s="395"/>
      <c r="J77" s="395"/>
      <c r="K77" s="396"/>
      <c r="L77" s="396"/>
      <c r="M77" s="396"/>
      <c r="N77" s="396"/>
      <c r="O77" s="414"/>
      <c r="P77" s="414"/>
      <c r="Q77" s="414"/>
      <c r="R77" s="414"/>
      <c r="S77" s="414"/>
      <c r="T77" s="414"/>
      <c r="U77" s="414"/>
      <c r="V77" s="398"/>
      <c r="W77" s="395"/>
      <c r="X77" s="396"/>
      <c r="Y77" s="403"/>
    </row>
    <row r="78" spans="1:25" x14ac:dyDescent="0.35">
      <c r="A78" s="393"/>
      <c r="B78" s="394"/>
      <c r="C78" s="393"/>
      <c r="D78" s="395"/>
      <c r="E78" s="395"/>
      <c r="F78" s="395"/>
      <c r="G78" s="395"/>
      <c r="H78" s="396"/>
      <c r="I78" s="395"/>
      <c r="J78" s="395"/>
      <c r="K78" s="396"/>
      <c r="L78" s="396"/>
      <c r="M78" s="396"/>
      <c r="N78" s="396"/>
      <c r="O78" s="414"/>
      <c r="P78" s="414"/>
      <c r="Q78" s="414"/>
      <c r="R78" s="414"/>
      <c r="S78" s="414"/>
      <c r="T78" s="414"/>
      <c r="U78" s="414"/>
      <c r="V78" s="398"/>
      <c r="W78" s="395"/>
      <c r="X78" s="396"/>
      <c r="Y78" s="403"/>
    </row>
    <row r="79" spans="1:25" x14ac:dyDescent="0.35">
      <c r="A79" s="393"/>
      <c r="B79" s="394"/>
      <c r="C79" s="393"/>
      <c r="D79" s="395"/>
      <c r="E79" s="395"/>
      <c r="F79" s="395"/>
      <c r="G79" s="395"/>
      <c r="H79" s="396"/>
      <c r="I79" s="395"/>
      <c r="J79" s="395"/>
      <c r="K79" s="396"/>
      <c r="L79" s="396"/>
      <c r="M79" s="396"/>
      <c r="N79" s="396"/>
      <c r="O79" s="414"/>
      <c r="P79" s="414"/>
      <c r="Q79" s="414"/>
      <c r="R79" s="414"/>
      <c r="S79" s="414"/>
      <c r="T79" s="414"/>
      <c r="U79" s="414"/>
      <c r="V79" s="398"/>
      <c r="W79" s="395"/>
      <c r="X79" s="396"/>
      <c r="Y79" s="403"/>
    </row>
    <row r="80" spans="1:25" x14ac:dyDescent="0.35">
      <c r="A80" s="393"/>
      <c r="B80" s="394"/>
      <c r="C80" s="393"/>
      <c r="D80" s="395"/>
      <c r="E80" s="395"/>
      <c r="F80" s="395"/>
      <c r="G80" s="395"/>
      <c r="H80" s="396"/>
      <c r="I80" s="395"/>
      <c r="J80" s="395"/>
      <c r="K80" s="396"/>
      <c r="L80" s="396"/>
      <c r="M80" s="396"/>
      <c r="N80" s="396"/>
      <c r="O80" s="414"/>
      <c r="P80" s="414"/>
      <c r="Q80" s="414"/>
      <c r="R80" s="414"/>
      <c r="S80" s="414"/>
      <c r="T80" s="414"/>
      <c r="U80" s="414"/>
      <c r="V80" s="398"/>
      <c r="W80" s="395"/>
      <c r="X80" s="396"/>
      <c r="Y80" s="403"/>
    </row>
    <row r="81" spans="1:25" x14ac:dyDescent="0.35">
      <c r="A81" s="393"/>
      <c r="B81" s="394"/>
      <c r="C81" s="393"/>
      <c r="D81" s="395"/>
      <c r="E81" s="395"/>
      <c r="F81" s="395"/>
      <c r="G81" s="395"/>
      <c r="H81" s="396"/>
      <c r="I81" s="395"/>
      <c r="J81" s="395"/>
      <c r="K81" s="396"/>
      <c r="L81" s="396"/>
      <c r="M81" s="396"/>
      <c r="N81" s="396"/>
      <c r="O81" s="414"/>
      <c r="P81" s="414"/>
      <c r="Q81" s="414"/>
      <c r="R81" s="414"/>
      <c r="S81" s="414"/>
      <c r="T81" s="414"/>
      <c r="U81" s="414"/>
      <c r="V81" s="398"/>
      <c r="W81" s="395"/>
      <c r="X81" s="396"/>
      <c r="Y81" s="403"/>
    </row>
    <row r="82" spans="1:25" x14ac:dyDescent="0.35">
      <c r="A82" s="393"/>
      <c r="B82" s="394"/>
      <c r="C82" s="393"/>
      <c r="D82" s="395"/>
      <c r="E82" s="395"/>
      <c r="F82" s="395"/>
      <c r="G82" s="395"/>
      <c r="H82" s="396"/>
      <c r="I82" s="395"/>
      <c r="J82" s="395"/>
      <c r="K82" s="396"/>
      <c r="L82" s="396"/>
      <c r="M82" s="396"/>
      <c r="N82" s="396"/>
      <c r="O82" s="414"/>
      <c r="P82" s="414"/>
      <c r="Q82" s="414"/>
      <c r="R82" s="414"/>
      <c r="S82" s="414"/>
      <c r="T82" s="414"/>
      <c r="U82" s="414"/>
      <c r="V82" s="398"/>
      <c r="W82" s="395"/>
      <c r="X82" s="396"/>
      <c r="Y82" s="403"/>
    </row>
    <row r="83" spans="1:25" x14ac:dyDescent="0.35">
      <c r="A83" s="393"/>
      <c r="B83" s="394"/>
      <c r="C83" s="393"/>
      <c r="D83" s="395"/>
      <c r="E83" s="395"/>
      <c r="F83" s="395"/>
      <c r="G83" s="395"/>
      <c r="H83" s="396"/>
      <c r="I83" s="395"/>
      <c r="J83" s="395"/>
      <c r="K83" s="396"/>
      <c r="L83" s="396"/>
      <c r="M83" s="396"/>
      <c r="N83" s="396"/>
      <c r="O83" s="414"/>
      <c r="P83" s="414"/>
      <c r="Q83" s="414"/>
      <c r="R83" s="414"/>
      <c r="S83" s="414"/>
      <c r="T83" s="414"/>
      <c r="U83" s="414"/>
      <c r="V83" s="398"/>
      <c r="W83" s="395"/>
      <c r="X83" s="396"/>
      <c r="Y83" s="403"/>
    </row>
    <row r="84" spans="1:25" x14ac:dyDescent="0.35">
      <c r="A84" s="393"/>
      <c r="B84" s="394"/>
      <c r="C84" s="393"/>
      <c r="D84" s="395"/>
      <c r="E84" s="395"/>
      <c r="F84" s="395"/>
      <c r="G84" s="395"/>
      <c r="H84" s="396"/>
      <c r="I84" s="395"/>
      <c r="J84" s="395"/>
      <c r="K84" s="396"/>
      <c r="L84" s="396"/>
      <c r="M84" s="396"/>
      <c r="N84" s="396"/>
      <c r="O84" s="414"/>
      <c r="P84" s="414"/>
      <c r="Q84" s="414"/>
      <c r="R84" s="414"/>
      <c r="S84" s="414"/>
      <c r="T84" s="414"/>
      <c r="U84" s="414"/>
      <c r="V84" s="398"/>
      <c r="W84" s="395"/>
      <c r="X84" s="396"/>
      <c r="Y84" s="403"/>
    </row>
    <row r="85" spans="1:25" x14ac:dyDescent="0.35">
      <c r="A85" s="393"/>
      <c r="B85" s="394"/>
      <c r="C85" s="393"/>
      <c r="D85" s="395"/>
      <c r="E85" s="395"/>
      <c r="F85" s="395"/>
      <c r="G85" s="395"/>
      <c r="H85" s="396"/>
      <c r="I85" s="395"/>
      <c r="J85" s="395"/>
      <c r="K85" s="396"/>
      <c r="L85" s="396"/>
      <c r="M85" s="396"/>
      <c r="N85" s="396"/>
      <c r="O85" s="414"/>
      <c r="P85" s="414"/>
      <c r="Q85" s="414"/>
      <c r="R85" s="414"/>
      <c r="S85" s="414"/>
      <c r="T85" s="414"/>
      <c r="U85" s="414"/>
      <c r="V85" s="398"/>
      <c r="W85" s="395"/>
      <c r="X85" s="396"/>
      <c r="Y85" s="403"/>
    </row>
    <row r="86" spans="1:25" x14ac:dyDescent="0.35">
      <c r="A86" s="393"/>
      <c r="B86" s="394"/>
      <c r="C86" s="393"/>
      <c r="D86" s="395"/>
      <c r="E86" s="395"/>
      <c r="F86" s="395"/>
      <c r="G86" s="395"/>
      <c r="H86" s="396"/>
      <c r="I86" s="395"/>
      <c r="J86" s="395"/>
      <c r="K86" s="396"/>
      <c r="L86" s="396"/>
      <c r="M86" s="396"/>
      <c r="N86" s="396"/>
      <c r="O86" s="414"/>
      <c r="P86" s="414"/>
      <c r="Q86" s="414"/>
      <c r="R86" s="414"/>
      <c r="S86" s="414"/>
      <c r="T86" s="414"/>
      <c r="U86" s="414"/>
      <c r="V86" s="398"/>
      <c r="W86" s="395"/>
      <c r="X86" s="396"/>
      <c r="Y86" s="403"/>
    </row>
    <row r="87" spans="1:25" x14ac:dyDescent="0.35">
      <c r="A87" s="393"/>
      <c r="B87" s="394"/>
      <c r="C87" s="393"/>
      <c r="D87" s="395"/>
      <c r="E87" s="395"/>
      <c r="F87" s="395"/>
      <c r="G87" s="395"/>
      <c r="H87" s="396"/>
      <c r="I87" s="395"/>
      <c r="J87" s="395"/>
      <c r="K87" s="396"/>
      <c r="L87" s="396"/>
      <c r="M87" s="396"/>
      <c r="N87" s="396"/>
      <c r="O87" s="414"/>
      <c r="P87" s="414"/>
      <c r="Q87" s="414"/>
      <c r="R87" s="414"/>
      <c r="S87" s="414"/>
      <c r="T87" s="414"/>
      <c r="U87" s="414"/>
      <c r="V87" s="398"/>
      <c r="W87" s="395"/>
      <c r="X87" s="396"/>
      <c r="Y87" s="403"/>
    </row>
    <row r="88" spans="1:25" x14ac:dyDescent="0.35">
      <c r="A88" s="393"/>
      <c r="B88" s="394"/>
      <c r="C88" s="393"/>
      <c r="D88" s="395"/>
      <c r="E88" s="395"/>
      <c r="F88" s="395"/>
      <c r="G88" s="395"/>
      <c r="H88" s="396"/>
      <c r="I88" s="395"/>
      <c r="J88" s="395"/>
      <c r="K88" s="396"/>
      <c r="L88" s="396"/>
      <c r="M88" s="396"/>
      <c r="N88" s="396"/>
      <c r="O88" s="414"/>
      <c r="P88" s="414"/>
      <c r="Q88" s="414"/>
      <c r="R88" s="414"/>
      <c r="S88" s="414"/>
      <c r="T88" s="414"/>
      <c r="U88" s="414"/>
      <c r="V88" s="398"/>
      <c r="W88" s="395"/>
      <c r="X88" s="396"/>
      <c r="Y88" s="403"/>
    </row>
    <row r="89" spans="1:25" x14ac:dyDescent="0.35">
      <c r="A89" s="393"/>
      <c r="B89" s="394"/>
      <c r="C89" s="393"/>
      <c r="D89" s="395"/>
      <c r="E89" s="395"/>
      <c r="F89" s="395"/>
      <c r="G89" s="395"/>
      <c r="H89" s="396"/>
      <c r="I89" s="395"/>
      <c r="J89" s="395"/>
      <c r="K89" s="396"/>
      <c r="L89" s="396"/>
      <c r="M89" s="396"/>
      <c r="N89" s="396"/>
      <c r="O89" s="414"/>
      <c r="P89" s="414"/>
      <c r="Q89" s="414"/>
      <c r="R89" s="414"/>
      <c r="S89" s="414"/>
      <c r="T89" s="414"/>
      <c r="U89" s="414"/>
      <c r="V89" s="398"/>
      <c r="W89" s="395"/>
      <c r="X89" s="396"/>
      <c r="Y89" s="403"/>
    </row>
    <row r="90" spans="1:25" x14ac:dyDescent="0.35">
      <c r="A90" s="393"/>
      <c r="B90" s="394"/>
      <c r="C90" s="393"/>
      <c r="D90" s="395"/>
      <c r="E90" s="395"/>
      <c r="F90" s="395"/>
      <c r="G90" s="395"/>
      <c r="H90" s="396"/>
      <c r="I90" s="395"/>
      <c r="J90" s="395"/>
      <c r="K90" s="396"/>
      <c r="L90" s="396"/>
      <c r="M90" s="396"/>
      <c r="N90" s="396"/>
      <c r="O90" s="414"/>
      <c r="P90" s="414"/>
      <c r="Q90" s="414"/>
      <c r="R90" s="414"/>
      <c r="S90" s="414"/>
      <c r="T90" s="414"/>
      <c r="U90" s="414"/>
      <c r="V90" s="398"/>
      <c r="W90" s="395"/>
      <c r="X90" s="396"/>
      <c r="Y90" s="403"/>
    </row>
    <row r="91" spans="1:25" x14ac:dyDescent="0.35">
      <c r="A91" s="393"/>
      <c r="B91" s="394"/>
      <c r="C91" s="393"/>
      <c r="D91" s="395"/>
      <c r="E91" s="395"/>
      <c r="F91" s="395"/>
      <c r="G91" s="395"/>
      <c r="H91" s="396"/>
      <c r="I91" s="395"/>
      <c r="J91" s="395"/>
      <c r="K91" s="396"/>
      <c r="L91" s="396"/>
      <c r="M91" s="396"/>
      <c r="N91" s="396"/>
      <c r="O91" s="414"/>
      <c r="P91" s="414"/>
      <c r="Q91" s="414"/>
      <c r="R91" s="414"/>
      <c r="S91" s="414"/>
      <c r="T91" s="414"/>
      <c r="U91" s="414"/>
      <c r="V91" s="398"/>
      <c r="W91" s="395"/>
      <c r="X91" s="396"/>
      <c r="Y91" s="403"/>
    </row>
    <row r="92" spans="1:25" x14ac:dyDescent="0.35">
      <c r="A92" s="393"/>
      <c r="B92" s="394"/>
      <c r="C92" s="393"/>
      <c r="D92" s="395"/>
      <c r="E92" s="395"/>
      <c r="F92" s="395"/>
      <c r="G92" s="395"/>
      <c r="H92" s="396"/>
      <c r="I92" s="395"/>
      <c r="J92" s="395"/>
      <c r="K92" s="396"/>
      <c r="L92" s="396"/>
      <c r="M92" s="396"/>
      <c r="N92" s="396"/>
      <c r="O92" s="414"/>
      <c r="P92" s="414"/>
      <c r="Q92" s="414"/>
      <c r="R92" s="414"/>
      <c r="S92" s="414"/>
      <c r="T92" s="414"/>
      <c r="U92" s="414"/>
      <c r="V92" s="398"/>
      <c r="W92" s="395"/>
      <c r="X92" s="396"/>
      <c r="Y92" s="403"/>
    </row>
    <row r="93" spans="1:25" x14ac:dyDescent="0.35">
      <c r="A93" s="393"/>
      <c r="B93" s="394"/>
      <c r="C93" s="393"/>
      <c r="D93" s="395"/>
      <c r="E93" s="395"/>
      <c r="F93" s="395"/>
      <c r="G93" s="395"/>
      <c r="H93" s="396"/>
      <c r="I93" s="395"/>
      <c r="J93" s="395"/>
      <c r="K93" s="396"/>
      <c r="L93" s="396"/>
      <c r="M93" s="396"/>
      <c r="N93" s="396"/>
      <c r="O93" s="414"/>
      <c r="P93" s="414"/>
      <c r="Q93" s="414"/>
      <c r="R93" s="414"/>
      <c r="S93" s="414"/>
      <c r="T93" s="414"/>
      <c r="U93" s="414"/>
      <c r="V93" s="398"/>
      <c r="W93" s="395"/>
      <c r="X93" s="396"/>
      <c r="Y93" s="403"/>
    </row>
    <row r="94" spans="1:25" x14ac:dyDescent="0.35">
      <c r="A94" s="393"/>
      <c r="B94" s="394"/>
      <c r="C94" s="393"/>
      <c r="D94" s="395"/>
      <c r="E94" s="395"/>
      <c r="F94" s="395"/>
      <c r="G94" s="395"/>
      <c r="H94" s="396"/>
      <c r="I94" s="395"/>
      <c r="J94" s="395"/>
      <c r="K94" s="396"/>
      <c r="L94" s="396"/>
      <c r="M94" s="396"/>
      <c r="N94" s="396"/>
      <c r="O94" s="414"/>
      <c r="P94" s="414"/>
      <c r="Q94" s="414"/>
      <c r="R94" s="414"/>
      <c r="S94" s="414"/>
      <c r="T94" s="414"/>
      <c r="U94" s="414"/>
      <c r="V94" s="398"/>
      <c r="W94" s="395"/>
      <c r="X94" s="396"/>
      <c r="Y94" s="403"/>
    </row>
    <row r="95" spans="1:25" x14ac:dyDescent="0.35">
      <c r="A95" s="393"/>
      <c r="B95" s="394"/>
      <c r="C95" s="393"/>
      <c r="D95" s="395"/>
      <c r="E95" s="395"/>
      <c r="F95" s="395"/>
      <c r="G95" s="395"/>
      <c r="H95" s="396"/>
      <c r="I95" s="395"/>
      <c r="J95" s="395"/>
      <c r="K95" s="396"/>
      <c r="L95" s="396"/>
      <c r="M95" s="396"/>
      <c r="N95" s="396"/>
      <c r="O95" s="414"/>
      <c r="P95" s="414"/>
      <c r="Q95" s="414"/>
      <c r="R95" s="414"/>
      <c r="S95" s="414"/>
      <c r="T95" s="414"/>
      <c r="U95" s="414"/>
      <c r="V95" s="398"/>
      <c r="W95" s="395"/>
      <c r="X95" s="396"/>
      <c r="Y95" s="403"/>
    </row>
    <row r="96" spans="1:25" x14ac:dyDescent="0.35">
      <c r="A96" s="393"/>
      <c r="B96" s="394"/>
      <c r="C96" s="393"/>
      <c r="D96" s="395"/>
      <c r="E96" s="395"/>
      <c r="F96" s="395"/>
      <c r="G96" s="395"/>
      <c r="H96" s="396"/>
      <c r="I96" s="395"/>
      <c r="J96" s="395"/>
      <c r="K96" s="396"/>
      <c r="L96" s="396"/>
      <c r="M96" s="396"/>
      <c r="N96" s="396"/>
      <c r="O96" s="414"/>
      <c r="P96" s="414"/>
      <c r="Q96" s="414"/>
      <c r="R96" s="414"/>
      <c r="S96" s="414"/>
      <c r="T96" s="414"/>
      <c r="U96" s="414"/>
      <c r="V96" s="398"/>
      <c r="W96" s="395"/>
      <c r="X96" s="396"/>
      <c r="Y96" s="403"/>
    </row>
    <row r="97" spans="1:25" x14ac:dyDescent="0.35">
      <c r="A97" s="393"/>
      <c r="B97" s="394"/>
      <c r="C97" s="393"/>
      <c r="D97" s="395"/>
      <c r="E97" s="395"/>
      <c r="F97" s="395"/>
      <c r="G97" s="395"/>
      <c r="H97" s="396"/>
      <c r="I97" s="395"/>
      <c r="J97" s="395"/>
      <c r="K97" s="396"/>
      <c r="L97" s="396"/>
      <c r="M97" s="396"/>
      <c r="N97" s="396"/>
      <c r="O97" s="414"/>
      <c r="P97" s="414"/>
      <c r="Q97" s="414"/>
      <c r="R97" s="414"/>
      <c r="S97" s="414"/>
      <c r="T97" s="414"/>
      <c r="U97" s="414"/>
      <c r="V97" s="398"/>
      <c r="W97" s="395"/>
      <c r="X97" s="396"/>
      <c r="Y97" s="403"/>
    </row>
    <row r="98" spans="1:25" x14ac:dyDescent="0.35">
      <c r="A98" s="393"/>
      <c r="B98" s="394"/>
      <c r="C98" s="393"/>
      <c r="D98" s="395"/>
      <c r="E98" s="395"/>
      <c r="F98" s="395"/>
      <c r="G98" s="395"/>
      <c r="H98" s="396"/>
      <c r="I98" s="395"/>
      <c r="J98" s="395"/>
      <c r="K98" s="396"/>
      <c r="L98" s="396"/>
      <c r="M98" s="396"/>
      <c r="N98" s="396"/>
      <c r="O98" s="414"/>
      <c r="P98" s="414"/>
      <c r="Q98" s="414"/>
      <c r="R98" s="414"/>
      <c r="S98" s="414"/>
      <c r="T98" s="414"/>
      <c r="U98" s="414"/>
      <c r="V98" s="398"/>
      <c r="W98" s="395"/>
      <c r="X98" s="396"/>
      <c r="Y98" s="403"/>
    </row>
    <row r="99" spans="1:25" x14ac:dyDescent="0.35">
      <c r="A99" s="393"/>
      <c r="B99" s="394"/>
      <c r="C99" s="393"/>
      <c r="D99" s="395"/>
      <c r="E99" s="395"/>
      <c r="F99" s="395"/>
      <c r="G99" s="395"/>
      <c r="H99" s="396"/>
      <c r="I99" s="395"/>
      <c r="J99" s="395"/>
      <c r="K99" s="396"/>
      <c r="L99" s="396"/>
      <c r="M99" s="396"/>
      <c r="N99" s="396"/>
      <c r="O99" s="414"/>
      <c r="P99" s="414"/>
      <c r="Q99" s="414"/>
      <c r="R99" s="414"/>
      <c r="S99" s="414"/>
      <c r="T99" s="414"/>
      <c r="U99" s="414"/>
      <c r="V99" s="398"/>
      <c r="W99" s="395"/>
      <c r="X99" s="396"/>
      <c r="Y99" s="403"/>
    </row>
    <row r="100" spans="1:25" x14ac:dyDescent="0.35">
      <c r="A100" s="393"/>
      <c r="B100" s="394"/>
      <c r="C100" s="393"/>
      <c r="D100" s="395"/>
      <c r="E100" s="395"/>
      <c r="F100" s="395"/>
      <c r="G100" s="395"/>
      <c r="H100" s="396"/>
      <c r="I100" s="395"/>
      <c r="J100" s="395"/>
      <c r="K100" s="396"/>
      <c r="L100" s="396"/>
      <c r="M100" s="396"/>
      <c r="N100" s="396"/>
      <c r="O100" s="414"/>
      <c r="P100" s="414"/>
      <c r="Q100" s="414"/>
      <c r="R100" s="414"/>
      <c r="S100" s="414"/>
      <c r="T100" s="414"/>
      <c r="U100" s="414"/>
      <c r="V100" s="398"/>
      <c r="W100" s="395"/>
      <c r="X100" s="396"/>
      <c r="Y100" s="403"/>
    </row>
    <row r="101" spans="1:25" x14ac:dyDescent="0.35">
      <c r="A101" s="393"/>
      <c r="B101" s="394"/>
      <c r="C101" s="393"/>
      <c r="D101" s="395"/>
      <c r="E101" s="395"/>
      <c r="F101" s="395"/>
      <c r="G101" s="395"/>
      <c r="H101" s="396"/>
      <c r="I101" s="395"/>
      <c r="J101" s="395"/>
      <c r="K101" s="396"/>
      <c r="L101" s="396"/>
      <c r="M101" s="396"/>
      <c r="N101" s="396"/>
      <c r="O101" s="414"/>
      <c r="P101" s="414"/>
      <c r="Q101" s="414"/>
      <c r="R101" s="414"/>
      <c r="S101" s="414"/>
      <c r="T101" s="414"/>
      <c r="U101" s="414"/>
      <c r="V101" s="398"/>
      <c r="W101" s="395"/>
      <c r="X101" s="396"/>
      <c r="Y101" s="403"/>
    </row>
    <row r="102" spans="1:25" x14ac:dyDescent="0.35">
      <c r="A102" s="393"/>
      <c r="B102" s="394"/>
      <c r="C102" s="393"/>
      <c r="D102" s="395"/>
      <c r="E102" s="395"/>
      <c r="F102" s="395"/>
      <c r="G102" s="395"/>
      <c r="H102" s="396"/>
      <c r="I102" s="395"/>
      <c r="J102" s="395"/>
      <c r="K102" s="396"/>
      <c r="L102" s="396"/>
      <c r="M102" s="396"/>
      <c r="N102" s="396"/>
      <c r="O102" s="414"/>
      <c r="P102" s="414"/>
      <c r="Q102" s="414"/>
      <c r="R102" s="414"/>
      <c r="S102" s="414"/>
      <c r="T102" s="414"/>
      <c r="U102" s="414"/>
      <c r="V102" s="398"/>
      <c r="W102" s="395"/>
      <c r="X102" s="396"/>
      <c r="Y102" s="403"/>
    </row>
    <row r="103" spans="1:25" x14ac:dyDescent="0.35">
      <c r="A103" s="393"/>
      <c r="B103" s="394"/>
      <c r="C103" s="393"/>
      <c r="D103" s="395"/>
      <c r="E103" s="395"/>
      <c r="F103" s="395"/>
      <c r="G103" s="395"/>
      <c r="H103" s="396"/>
      <c r="I103" s="395"/>
      <c r="J103" s="395"/>
      <c r="K103" s="396"/>
      <c r="L103" s="396"/>
      <c r="M103" s="396"/>
      <c r="N103" s="396"/>
      <c r="O103" s="414"/>
      <c r="P103" s="414"/>
      <c r="Q103" s="414"/>
      <c r="R103" s="414"/>
      <c r="S103" s="414"/>
      <c r="T103" s="414"/>
      <c r="U103" s="414"/>
      <c r="V103" s="398"/>
      <c r="W103" s="395"/>
      <c r="X103" s="396"/>
      <c r="Y103" s="403"/>
    </row>
    <row r="104" spans="1:25" x14ac:dyDescent="0.35">
      <c r="A104" s="393"/>
      <c r="B104" s="394"/>
      <c r="C104" s="393"/>
      <c r="D104" s="395"/>
      <c r="E104" s="395"/>
      <c r="F104" s="395"/>
      <c r="G104" s="395"/>
      <c r="H104" s="396"/>
      <c r="I104" s="395"/>
      <c r="J104" s="395"/>
      <c r="K104" s="396"/>
      <c r="L104" s="396"/>
      <c r="M104" s="396"/>
      <c r="N104" s="396"/>
      <c r="O104" s="396"/>
      <c r="P104" s="396"/>
      <c r="Q104" s="396"/>
      <c r="R104" s="396"/>
      <c r="S104" s="396"/>
      <c r="T104" s="396"/>
      <c r="U104" s="396"/>
      <c r="V104" s="395"/>
      <c r="W104" s="395"/>
      <c r="X104" s="396"/>
      <c r="Y104" s="403"/>
    </row>
    <row r="105" spans="1:25" x14ac:dyDescent="0.35">
      <c r="A105" s="393"/>
      <c r="B105" s="394"/>
      <c r="C105" s="393"/>
      <c r="D105" s="395"/>
      <c r="E105" s="395"/>
      <c r="F105" s="395"/>
      <c r="G105" s="395"/>
      <c r="H105" s="396"/>
      <c r="I105" s="395"/>
      <c r="J105" s="395"/>
      <c r="K105" s="396"/>
      <c r="L105" s="396"/>
      <c r="M105" s="396"/>
      <c r="N105" s="396"/>
      <c r="O105" s="396"/>
      <c r="P105" s="396"/>
      <c r="Q105" s="396"/>
      <c r="R105" s="396"/>
      <c r="S105" s="396"/>
      <c r="T105" s="396"/>
      <c r="U105" s="396"/>
      <c r="V105" s="395"/>
      <c r="W105" s="395"/>
      <c r="X105" s="396"/>
      <c r="Y105" s="403"/>
    </row>
    <row r="106" spans="1:25" x14ac:dyDescent="0.35">
      <c r="A106" s="393"/>
      <c r="B106" s="394"/>
      <c r="C106" s="393"/>
      <c r="D106" s="395"/>
      <c r="E106" s="395"/>
      <c r="F106" s="395"/>
      <c r="G106" s="395"/>
      <c r="H106" s="396"/>
      <c r="I106" s="395"/>
      <c r="J106" s="395"/>
      <c r="K106" s="396"/>
      <c r="L106" s="396"/>
      <c r="M106" s="396"/>
      <c r="N106" s="396"/>
      <c r="O106" s="396"/>
      <c r="P106" s="396"/>
      <c r="Q106" s="396"/>
      <c r="R106" s="396"/>
      <c r="S106" s="396"/>
      <c r="T106" s="396"/>
      <c r="U106" s="396"/>
      <c r="V106" s="395"/>
      <c r="W106" s="395"/>
      <c r="X106" s="396"/>
      <c r="Y106" s="403"/>
    </row>
    <row r="107" spans="1:25" x14ac:dyDescent="0.35">
      <c r="A107" s="393"/>
      <c r="B107" s="394"/>
      <c r="C107" s="393"/>
      <c r="D107" s="395"/>
      <c r="E107" s="395"/>
      <c r="F107" s="395"/>
      <c r="G107" s="395"/>
      <c r="H107" s="396"/>
      <c r="I107" s="395"/>
      <c r="J107" s="395"/>
      <c r="K107" s="396"/>
      <c r="L107" s="396"/>
      <c r="M107" s="396"/>
      <c r="N107" s="396"/>
      <c r="O107" s="396"/>
      <c r="P107" s="396"/>
      <c r="Q107" s="396"/>
      <c r="R107" s="396"/>
      <c r="S107" s="396"/>
      <c r="T107" s="396"/>
      <c r="U107" s="396"/>
      <c r="V107" s="395"/>
      <c r="W107" s="395"/>
      <c r="X107" s="396"/>
      <c r="Y107" s="403"/>
    </row>
    <row r="108" spans="1:25" x14ac:dyDescent="0.35">
      <c r="A108" s="393"/>
      <c r="B108" s="394"/>
      <c r="C108" s="393"/>
      <c r="D108" s="395"/>
      <c r="E108" s="395"/>
      <c r="F108" s="395"/>
      <c r="G108" s="395"/>
      <c r="H108" s="396"/>
      <c r="I108" s="395"/>
      <c r="J108" s="395"/>
      <c r="K108" s="396"/>
      <c r="L108" s="396"/>
      <c r="M108" s="396"/>
      <c r="N108" s="396"/>
      <c r="O108" s="396"/>
      <c r="P108" s="396"/>
      <c r="Q108" s="396"/>
      <c r="R108" s="396"/>
      <c r="S108" s="396"/>
      <c r="T108" s="396"/>
      <c r="U108" s="396"/>
      <c r="V108" s="395"/>
      <c r="W108" s="395"/>
      <c r="X108" s="396"/>
      <c r="Y108" s="403"/>
    </row>
    <row r="109" spans="1:25" x14ac:dyDescent="0.35">
      <c r="A109" s="393"/>
      <c r="B109" s="394"/>
      <c r="C109" s="393"/>
      <c r="D109" s="395"/>
      <c r="E109" s="395"/>
      <c r="F109" s="395"/>
      <c r="G109" s="395"/>
      <c r="H109" s="396"/>
      <c r="I109" s="395"/>
      <c r="J109" s="395"/>
      <c r="K109" s="396"/>
      <c r="L109" s="396"/>
      <c r="M109" s="396"/>
      <c r="N109" s="396"/>
      <c r="O109" s="396"/>
      <c r="P109" s="396"/>
      <c r="Q109" s="396"/>
      <c r="R109" s="396"/>
      <c r="S109" s="396"/>
      <c r="T109" s="396"/>
      <c r="U109" s="396"/>
      <c r="V109" s="395"/>
      <c r="W109" s="395"/>
      <c r="X109" s="396"/>
      <c r="Y109" s="403"/>
    </row>
    <row r="110" spans="1:25" x14ac:dyDescent="0.35">
      <c r="A110" s="393"/>
      <c r="B110" s="394"/>
      <c r="C110" s="393"/>
      <c r="D110" s="395"/>
      <c r="E110" s="395"/>
      <c r="F110" s="395"/>
      <c r="G110" s="395"/>
      <c r="H110" s="396"/>
      <c r="I110" s="395"/>
      <c r="J110" s="395"/>
      <c r="K110" s="396"/>
      <c r="L110" s="396"/>
      <c r="M110" s="396"/>
      <c r="N110" s="396"/>
      <c r="O110" s="396"/>
      <c r="P110" s="396"/>
      <c r="Q110" s="396"/>
      <c r="R110" s="396"/>
      <c r="S110" s="396"/>
      <c r="T110" s="396"/>
      <c r="U110" s="396"/>
      <c r="V110" s="395"/>
      <c r="W110" s="395"/>
      <c r="X110" s="396"/>
      <c r="Y110" s="403"/>
    </row>
    <row r="111" spans="1:25" x14ac:dyDescent="0.35">
      <c r="A111" s="393"/>
      <c r="B111" s="394"/>
      <c r="C111" s="393"/>
      <c r="D111" s="395"/>
      <c r="E111" s="395"/>
      <c r="F111" s="395"/>
      <c r="G111" s="395"/>
      <c r="H111" s="396"/>
      <c r="I111" s="395"/>
      <c r="J111" s="395"/>
      <c r="K111" s="396"/>
      <c r="L111" s="396"/>
      <c r="M111" s="396"/>
      <c r="N111" s="396"/>
      <c r="O111" s="396"/>
      <c r="P111" s="396"/>
      <c r="Q111" s="396"/>
      <c r="R111" s="396"/>
      <c r="S111" s="396"/>
      <c r="T111" s="396"/>
      <c r="U111" s="396"/>
      <c r="V111" s="395"/>
      <c r="W111" s="395"/>
      <c r="X111" s="396"/>
      <c r="Y111" s="403"/>
    </row>
    <row r="112" spans="1:25" x14ac:dyDescent="0.35">
      <c r="A112" s="393"/>
      <c r="B112" s="394"/>
      <c r="C112" s="393"/>
      <c r="D112" s="395"/>
      <c r="E112" s="395"/>
      <c r="F112" s="395"/>
      <c r="G112" s="395"/>
      <c r="H112" s="396"/>
      <c r="I112" s="395"/>
      <c r="J112" s="395"/>
      <c r="K112" s="396"/>
      <c r="L112" s="396"/>
      <c r="M112" s="396"/>
      <c r="N112" s="396"/>
      <c r="O112" s="396"/>
      <c r="P112" s="396"/>
      <c r="Q112" s="396"/>
      <c r="R112" s="396"/>
      <c r="S112" s="396"/>
      <c r="T112" s="396"/>
      <c r="U112" s="396"/>
      <c r="V112" s="395"/>
      <c r="W112" s="395"/>
      <c r="X112" s="396"/>
      <c r="Y112" s="403"/>
    </row>
    <row r="113" spans="1:25" x14ac:dyDescent="0.35">
      <c r="A113" s="393"/>
      <c r="B113" s="394"/>
      <c r="C113" s="393"/>
      <c r="D113" s="395"/>
      <c r="E113" s="395"/>
      <c r="F113" s="395"/>
      <c r="G113" s="395"/>
      <c r="H113" s="396"/>
      <c r="I113" s="395"/>
      <c r="J113" s="395"/>
      <c r="K113" s="396"/>
      <c r="L113" s="396"/>
      <c r="M113" s="396"/>
      <c r="N113" s="396"/>
      <c r="O113" s="396"/>
      <c r="P113" s="396"/>
      <c r="Q113" s="396"/>
      <c r="R113" s="396"/>
      <c r="S113" s="396"/>
      <c r="T113" s="396"/>
      <c r="U113" s="396"/>
      <c r="V113" s="395"/>
      <c r="W113" s="395"/>
      <c r="X113" s="396"/>
      <c r="Y113" s="403"/>
    </row>
    <row r="114" spans="1:25" x14ac:dyDescent="0.35">
      <c r="A114" s="393"/>
      <c r="B114" s="394"/>
      <c r="C114" s="393"/>
      <c r="D114" s="395"/>
      <c r="E114" s="395"/>
      <c r="F114" s="395"/>
      <c r="G114" s="395"/>
      <c r="H114" s="396"/>
      <c r="I114" s="395"/>
      <c r="J114" s="395"/>
      <c r="K114" s="396"/>
      <c r="L114" s="396"/>
      <c r="M114" s="396"/>
      <c r="N114" s="396"/>
      <c r="O114" s="396"/>
      <c r="P114" s="396"/>
      <c r="Q114" s="396"/>
      <c r="R114" s="396"/>
      <c r="S114" s="396"/>
      <c r="T114" s="396"/>
      <c r="U114" s="396"/>
      <c r="V114" s="395"/>
      <c r="W114" s="395"/>
      <c r="X114" s="396"/>
      <c r="Y114" s="403"/>
    </row>
    <row r="115" spans="1:25" x14ac:dyDescent="0.35">
      <c r="A115" s="393"/>
      <c r="B115" s="394"/>
      <c r="C115" s="393"/>
      <c r="D115" s="395"/>
      <c r="E115" s="395"/>
      <c r="F115" s="395"/>
      <c r="G115" s="395"/>
      <c r="H115" s="396"/>
      <c r="I115" s="395"/>
      <c r="J115" s="395"/>
      <c r="K115" s="396"/>
      <c r="L115" s="396"/>
      <c r="M115" s="396"/>
      <c r="N115" s="396"/>
      <c r="O115" s="396"/>
      <c r="P115" s="396"/>
      <c r="Q115" s="396"/>
      <c r="R115" s="396"/>
      <c r="S115" s="396"/>
      <c r="T115" s="396"/>
      <c r="U115" s="396"/>
      <c r="V115" s="395"/>
      <c r="W115" s="395"/>
      <c r="X115" s="396"/>
      <c r="Y115" s="403"/>
    </row>
    <row r="116" spans="1:25" x14ac:dyDescent="0.35">
      <c r="A116" s="393"/>
      <c r="B116" s="394"/>
      <c r="C116" s="393"/>
      <c r="D116" s="395"/>
      <c r="E116" s="395"/>
      <c r="F116" s="395"/>
      <c r="G116" s="395"/>
      <c r="H116" s="396"/>
      <c r="I116" s="395"/>
      <c r="J116" s="395"/>
      <c r="K116" s="396"/>
      <c r="L116" s="396"/>
      <c r="M116" s="396"/>
      <c r="N116" s="396"/>
      <c r="O116" s="396"/>
      <c r="P116" s="396"/>
      <c r="Q116" s="396"/>
      <c r="R116" s="396"/>
      <c r="S116" s="396"/>
      <c r="T116" s="396"/>
      <c r="U116" s="396"/>
      <c r="V116" s="395"/>
      <c r="W116" s="395"/>
      <c r="X116" s="396"/>
      <c r="Y116" s="403"/>
    </row>
    <row r="117" spans="1:25" x14ac:dyDescent="0.35">
      <c r="A117" s="393"/>
      <c r="B117" s="394"/>
      <c r="C117" s="393"/>
      <c r="D117" s="395"/>
      <c r="E117" s="395"/>
      <c r="F117" s="395"/>
      <c r="G117" s="395"/>
      <c r="H117" s="396"/>
      <c r="I117" s="395"/>
      <c r="J117" s="395"/>
      <c r="K117" s="396"/>
      <c r="L117" s="396"/>
      <c r="M117" s="396"/>
      <c r="N117" s="396"/>
      <c r="O117" s="396"/>
      <c r="P117" s="396"/>
      <c r="Q117" s="396"/>
      <c r="R117" s="396"/>
      <c r="S117" s="396"/>
      <c r="T117" s="396"/>
      <c r="U117" s="396"/>
      <c r="V117" s="395"/>
      <c r="W117" s="395"/>
      <c r="X117" s="396"/>
      <c r="Y117" s="403"/>
    </row>
    <row r="118" spans="1:25" x14ac:dyDescent="0.35">
      <c r="A118" s="393"/>
      <c r="B118" s="394"/>
      <c r="C118" s="393"/>
      <c r="D118" s="395"/>
      <c r="E118" s="395"/>
      <c r="F118" s="395"/>
      <c r="G118" s="395"/>
      <c r="H118" s="396"/>
      <c r="I118" s="395"/>
      <c r="J118" s="395"/>
      <c r="K118" s="396"/>
      <c r="L118" s="396"/>
      <c r="M118" s="396"/>
      <c r="N118" s="396"/>
      <c r="O118" s="396"/>
      <c r="P118" s="396"/>
      <c r="Q118" s="396"/>
      <c r="R118" s="396"/>
      <c r="S118" s="396"/>
      <c r="T118" s="396"/>
      <c r="U118" s="396"/>
      <c r="V118" s="395"/>
      <c r="W118" s="395"/>
      <c r="X118" s="396"/>
      <c r="Y118" s="403"/>
    </row>
    <row r="119" spans="1:25" x14ac:dyDescent="0.35">
      <c r="A119" s="393"/>
      <c r="B119" s="394"/>
      <c r="C119" s="393"/>
      <c r="D119" s="395"/>
      <c r="E119" s="395"/>
      <c r="F119" s="395"/>
      <c r="G119" s="395"/>
      <c r="H119" s="396"/>
      <c r="I119" s="395"/>
      <c r="J119" s="395"/>
      <c r="K119" s="396"/>
      <c r="L119" s="396"/>
      <c r="M119" s="396"/>
      <c r="N119" s="396"/>
      <c r="O119" s="396"/>
      <c r="P119" s="396"/>
      <c r="Q119" s="396"/>
      <c r="R119" s="396"/>
      <c r="S119" s="396"/>
      <c r="T119" s="396"/>
      <c r="U119" s="396"/>
      <c r="V119" s="395"/>
      <c r="W119" s="395"/>
      <c r="X119" s="396"/>
      <c r="Y119" s="403"/>
    </row>
    <row r="120" spans="1:25" x14ac:dyDescent="0.35">
      <c r="A120" s="393"/>
      <c r="B120" s="394"/>
      <c r="C120" s="393"/>
      <c r="D120" s="395"/>
      <c r="E120" s="395"/>
      <c r="F120" s="395"/>
      <c r="G120" s="395"/>
      <c r="H120" s="396"/>
      <c r="I120" s="395"/>
      <c r="J120" s="395"/>
      <c r="K120" s="396"/>
      <c r="L120" s="396"/>
      <c r="M120" s="396"/>
      <c r="N120" s="396"/>
      <c r="O120" s="396"/>
      <c r="P120" s="396"/>
      <c r="Q120" s="396"/>
      <c r="R120" s="396"/>
      <c r="S120" s="396"/>
      <c r="T120" s="396"/>
      <c r="U120" s="396"/>
      <c r="V120" s="395"/>
      <c r="W120" s="395"/>
      <c r="X120" s="396"/>
      <c r="Y120" s="403"/>
    </row>
    <row r="121" spans="1:25" x14ac:dyDescent="0.35">
      <c r="A121" s="393"/>
      <c r="B121" s="394"/>
      <c r="C121" s="393"/>
      <c r="D121" s="395"/>
      <c r="E121" s="395"/>
      <c r="F121" s="395"/>
      <c r="G121" s="395"/>
      <c r="H121" s="396"/>
      <c r="I121" s="395"/>
      <c r="J121" s="395"/>
      <c r="K121" s="396"/>
      <c r="L121" s="396"/>
      <c r="M121" s="396"/>
      <c r="N121" s="396"/>
      <c r="O121" s="396"/>
      <c r="P121" s="396"/>
      <c r="Q121" s="396"/>
      <c r="R121" s="396"/>
      <c r="S121" s="396"/>
      <c r="T121" s="396"/>
      <c r="U121" s="396"/>
      <c r="V121" s="395"/>
      <c r="W121" s="395"/>
      <c r="X121" s="396"/>
      <c r="Y121" s="403"/>
    </row>
    <row r="122" spans="1:25" x14ac:dyDescent="0.35">
      <c r="A122" s="393"/>
      <c r="B122" s="394"/>
      <c r="C122" s="393"/>
      <c r="D122" s="395"/>
      <c r="E122" s="395"/>
      <c r="F122" s="395"/>
      <c r="G122" s="395"/>
      <c r="H122" s="396"/>
      <c r="I122" s="395"/>
      <c r="J122" s="395"/>
      <c r="K122" s="396"/>
      <c r="L122" s="396"/>
      <c r="M122" s="396"/>
      <c r="N122" s="396"/>
      <c r="O122" s="396"/>
      <c r="P122" s="396"/>
      <c r="Q122" s="396"/>
      <c r="R122" s="396"/>
      <c r="S122" s="396"/>
      <c r="T122" s="396"/>
      <c r="U122" s="396"/>
      <c r="V122" s="395"/>
      <c r="W122" s="395"/>
      <c r="X122" s="396"/>
      <c r="Y122" s="403"/>
    </row>
    <row r="123" spans="1:25" x14ac:dyDescent="0.35">
      <c r="A123" s="393"/>
      <c r="B123" s="394"/>
      <c r="C123" s="393"/>
      <c r="D123" s="395"/>
      <c r="E123" s="395"/>
      <c r="F123" s="395"/>
      <c r="G123" s="395"/>
      <c r="H123" s="396"/>
      <c r="I123" s="395"/>
      <c r="J123" s="395"/>
      <c r="K123" s="396"/>
      <c r="L123" s="396"/>
      <c r="M123" s="396"/>
      <c r="N123" s="396"/>
      <c r="O123" s="396"/>
      <c r="P123" s="396"/>
      <c r="Q123" s="396"/>
      <c r="R123" s="396"/>
      <c r="S123" s="396"/>
      <c r="T123" s="396"/>
      <c r="U123" s="396"/>
      <c r="V123" s="395"/>
      <c r="W123" s="395"/>
      <c r="X123" s="396"/>
      <c r="Y123" s="403"/>
    </row>
    <row r="124" spans="1:25" x14ac:dyDescent="0.35">
      <c r="A124" s="393"/>
      <c r="B124" s="394"/>
      <c r="C124" s="393"/>
      <c r="D124" s="395"/>
      <c r="E124" s="395"/>
      <c r="F124" s="395"/>
      <c r="G124" s="395"/>
      <c r="H124" s="396"/>
      <c r="I124" s="395"/>
      <c r="J124" s="395"/>
      <c r="K124" s="396"/>
      <c r="L124" s="396"/>
      <c r="M124" s="396"/>
      <c r="N124" s="396"/>
      <c r="O124" s="396"/>
      <c r="P124" s="396"/>
      <c r="Q124" s="396"/>
      <c r="R124" s="396"/>
      <c r="S124" s="396"/>
      <c r="T124" s="396"/>
      <c r="U124" s="396"/>
      <c r="V124" s="395"/>
      <c r="W124" s="395"/>
      <c r="X124" s="396"/>
      <c r="Y124" s="403"/>
    </row>
    <row r="125" spans="1:25" x14ac:dyDescent="0.35">
      <c r="A125" s="393"/>
      <c r="B125" s="394"/>
      <c r="C125" s="393"/>
      <c r="D125" s="395"/>
      <c r="E125" s="395"/>
      <c r="F125" s="395"/>
      <c r="G125" s="395"/>
      <c r="H125" s="396"/>
      <c r="I125" s="395"/>
      <c r="J125" s="395"/>
      <c r="K125" s="396"/>
      <c r="L125" s="396"/>
      <c r="M125" s="396"/>
      <c r="N125" s="396"/>
      <c r="O125" s="396"/>
      <c r="P125" s="396"/>
      <c r="Q125" s="396"/>
      <c r="R125" s="396"/>
      <c r="S125" s="396"/>
      <c r="T125" s="396"/>
      <c r="U125" s="396"/>
      <c r="V125" s="395"/>
      <c r="W125" s="395"/>
      <c r="X125" s="396"/>
      <c r="Y125" s="403"/>
    </row>
    <row r="126" spans="1:25" x14ac:dyDescent="0.35">
      <c r="A126" s="393"/>
      <c r="B126" s="394"/>
      <c r="C126" s="393"/>
      <c r="D126" s="395"/>
      <c r="E126" s="395"/>
      <c r="F126" s="395"/>
      <c r="G126" s="395"/>
      <c r="H126" s="396"/>
      <c r="I126" s="395"/>
      <c r="J126" s="395"/>
      <c r="K126" s="396"/>
      <c r="L126" s="396"/>
      <c r="M126" s="396"/>
      <c r="N126" s="396"/>
      <c r="O126" s="396"/>
      <c r="P126" s="396"/>
      <c r="Q126" s="396"/>
      <c r="R126" s="396"/>
      <c r="S126" s="396"/>
      <c r="T126" s="396"/>
      <c r="U126" s="396"/>
      <c r="V126" s="395"/>
      <c r="W126" s="395"/>
      <c r="X126" s="396"/>
      <c r="Y126" s="403"/>
    </row>
    <row r="127" spans="1:25" x14ac:dyDescent="0.35">
      <c r="A127" s="393"/>
      <c r="B127" s="394"/>
      <c r="C127" s="393"/>
      <c r="D127" s="395"/>
      <c r="E127" s="395"/>
      <c r="F127" s="395"/>
      <c r="G127" s="395"/>
      <c r="H127" s="396"/>
      <c r="I127" s="395"/>
      <c r="J127" s="395"/>
      <c r="K127" s="396"/>
      <c r="L127" s="396"/>
      <c r="M127" s="396"/>
      <c r="N127" s="396"/>
      <c r="O127" s="396"/>
      <c r="P127" s="396"/>
      <c r="Q127" s="396"/>
      <c r="R127" s="396"/>
      <c r="S127" s="396"/>
      <c r="T127" s="396"/>
      <c r="U127" s="396"/>
      <c r="V127" s="395"/>
      <c r="W127" s="395"/>
      <c r="X127" s="396"/>
      <c r="Y127" s="403"/>
    </row>
    <row r="128" spans="1:25" x14ac:dyDescent="0.35">
      <c r="A128" s="393"/>
      <c r="B128" s="394"/>
      <c r="C128" s="393"/>
      <c r="D128" s="395"/>
      <c r="E128" s="395"/>
      <c r="F128" s="395"/>
      <c r="G128" s="395"/>
      <c r="H128" s="396"/>
      <c r="I128" s="395"/>
      <c r="J128" s="395"/>
      <c r="K128" s="396"/>
      <c r="L128" s="396"/>
      <c r="M128" s="396"/>
      <c r="N128" s="396"/>
      <c r="O128" s="396"/>
      <c r="P128" s="396"/>
      <c r="Q128" s="396"/>
      <c r="R128" s="396"/>
      <c r="S128" s="396"/>
      <c r="T128" s="396"/>
      <c r="U128" s="396"/>
      <c r="V128" s="395"/>
      <c r="W128" s="395"/>
      <c r="X128" s="396"/>
      <c r="Y128" s="403"/>
    </row>
    <row r="129" spans="1:25" x14ac:dyDescent="0.35">
      <c r="A129" s="393"/>
      <c r="B129" s="394"/>
      <c r="C129" s="393"/>
      <c r="D129" s="395"/>
      <c r="E129" s="395"/>
      <c r="F129" s="395"/>
      <c r="G129" s="395"/>
      <c r="H129" s="396"/>
      <c r="I129" s="395"/>
      <c r="J129" s="395"/>
      <c r="K129" s="396"/>
      <c r="L129" s="396"/>
      <c r="M129" s="396"/>
      <c r="N129" s="396"/>
      <c r="O129" s="396"/>
      <c r="P129" s="396"/>
      <c r="Q129" s="396"/>
      <c r="R129" s="396"/>
      <c r="S129" s="396"/>
      <c r="T129" s="396"/>
      <c r="U129" s="396"/>
      <c r="V129" s="395"/>
      <c r="W129" s="395"/>
      <c r="X129" s="396"/>
      <c r="Y129" s="403"/>
    </row>
    <row r="130" spans="1:25" x14ac:dyDescent="0.35">
      <c r="A130" s="393"/>
      <c r="B130" s="394"/>
      <c r="C130" s="393"/>
      <c r="D130" s="395"/>
      <c r="E130" s="395"/>
      <c r="F130" s="395"/>
      <c r="G130" s="395"/>
      <c r="H130" s="396"/>
      <c r="I130" s="395"/>
      <c r="J130" s="395"/>
      <c r="K130" s="396"/>
      <c r="L130" s="396"/>
      <c r="M130" s="396"/>
      <c r="N130" s="396"/>
      <c r="O130" s="396"/>
      <c r="P130" s="396"/>
      <c r="Q130" s="396"/>
      <c r="R130" s="396"/>
      <c r="S130" s="396"/>
      <c r="T130" s="396"/>
      <c r="U130" s="396"/>
      <c r="V130" s="395"/>
      <c r="W130" s="395"/>
      <c r="X130" s="396"/>
      <c r="Y130" s="403"/>
    </row>
    <row r="131" spans="1:25" x14ac:dyDescent="0.35">
      <c r="A131" s="393"/>
      <c r="B131" s="394"/>
      <c r="C131" s="393"/>
      <c r="D131" s="395"/>
      <c r="E131" s="395"/>
      <c r="F131" s="395"/>
      <c r="G131" s="395"/>
      <c r="H131" s="396"/>
      <c r="I131" s="395"/>
      <c r="J131" s="395"/>
      <c r="K131" s="396"/>
      <c r="L131" s="396"/>
      <c r="M131" s="396"/>
      <c r="N131" s="396"/>
      <c r="O131" s="396"/>
      <c r="P131" s="396"/>
      <c r="Q131" s="396"/>
      <c r="R131" s="396"/>
      <c r="S131" s="396"/>
      <c r="T131" s="396"/>
      <c r="U131" s="396"/>
      <c r="V131" s="395"/>
      <c r="W131" s="395"/>
      <c r="X131" s="396"/>
      <c r="Y131" s="403"/>
    </row>
    <row r="132" spans="1:25" x14ac:dyDescent="0.35">
      <c r="A132" s="393"/>
      <c r="B132" s="394"/>
      <c r="C132" s="393"/>
      <c r="D132" s="395"/>
      <c r="E132" s="395"/>
      <c r="F132" s="395"/>
      <c r="G132" s="395"/>
      <c r="H132" s="396"/>
      <c r="I132" s="395"/>
      <c r="J132" s="395"/>
      <c r="K132" s="396"/>
      <c r="L132" s="396"/>
      <c r="M132" s="396"/>
      <c r="N132" s="396"/>
      <c r="O132" s="396"/>
      <c r="P132" s="396"/>
      <c r="Q132" s="396"/>
      <c r="R132" s="396"/>
      <c r="S132" s="396"/>
      <c r="T132" s="396"/>
      <c r="U132" s="396"/>
      <c r="V132" s="395"/>
      <c r="W132" s="395"/>
      <c r="X132" s="396"/>
      <c r="Y132" s="403"/>
    </row>
    <row r="133" spans="1:25" x14ac:dyDescent="0.35">
      <c r="A133" s="393"/>
      <c r="B133" s="394"/>
      <c r="C133" s="393"/>
      <c r="D133" s="395"/>
      <c r="E133" s="395"/>
      <c r="F133" s="395"/>
      <c r="G133" s="395"/>
      <c r="H133" s="396"/>
      <c r="I133" s="395"/>
      <c r="J133" s="395"/>
      <c r="K133" s="396"/>
      <c r="L133" s="396"/>
      <c r="M133" s="396"/>
      <c r="N133" s="396"/>
      <c r="O133" s="396"/>
      <c r="P133" s="396"/>
      <c r="Q133" s="396"/>
      <c r="R133" s="396"/>
      <c r="S133" s="396"/>
      <c r="T133" s="396"/>
      <c r="U133" s="396"/>
      <c r="V133" s="395"/>
      <c r="W133" s="395"/>
      <c r="X133" s="396"/>
      <c r="Y133" s="403"/>
    </row>
    <row r="134" spans="1:25" x14ac:dyDescent="0.35">
      <c r="A134" s="393"/>
      <c r="B134" s="394"/>
      <c r="C134" s="393"/>
      <c r="D134" s="395"/>
      <c r="E134" s="395"/>
      <c r="F134" s="395"/>
      <c r="G134" s="395"/>
      <c r="H134" s="396"/>
      <c r="I134" s="395"/>
      <c r="J134" s="395"/>
      <c r="K134" s="396"/>
      <c r="L134" s="396"/>
      <c r="M134" s="396"/>
      <c r="N134" s="396"/>
      <c r="O134" s="396"/>
      <c r="P134" s="396"/>
      <c r="Q134" s="396"/>
      <c r="R134" s="396"/>
      <c r="S134" s="396"/>
      <c r="T134" s="396"/>
      <c r="U134" s="396"/>
      <c r="V134" s="395"/>
      <c r="W134" s="395"/>
      <c r="X134" s="396"/>
      <c r="Y134" s="403"/>
    </row>
    <row r="135" spans="1:25" x14ac:dyDescent="0.35">
      <c r="A135" s="393"/>
      <c r="B135" s="394"/>
      <c r="C135" s="393"/>
      <c r="D135" s="395"/>
      <c r="E135" s="395"/>
      <c r="F135" s="395"/>
      <c r="G135" s="395"/>
      <c r="H135" s="396"/>
      <c r="I135" s="395"/>
      <c r="J135" s="395"/>
      <c r="K135" s="396"/>
      <c r="L135" s="396"/>
      <c r="M135" s="396"/>
      <c r="N135" s="396"/>
      <c r="O135" s="396"/>
      <c r="P135" s="396"/>
      <c r="Q135" s="396"/>
      <c r="R135" s="396"/>
      <c r="S135" s="396"/>
      <c r="T135" s="396"/>
      <c r="U135" s="396"/>
      <c r="V135" s="395"/>
      <c r="W135" s="395"/>
      <c r="X135" s="396"/>
      <c r="Y135" s="403"/>
    </row>
    <row r="136" spans="1:25" x14ac:dyDescent="0.35">
      <c r="A136" s="393"/>
      <c r="B136" s="394"/>
      <c r="C136" s="393"/>
      <c r="D136" s="395"/>
      <c r="E136" s="395"/>
      <c r="F136" s="395"/>
      <c r="G136" s="395"/>
      <c r="H136" s="396"/>
      <c r="I136" s="395"/>
      <c r="J136" s="395"/>
      <c r="K136" s="396"/>
      <c r="L136" s="396"/>
      <c r="M136" s="396"/>
      <c r="N136" s="396"/>
      <c r="O136" s="396"/>
      <c r="P136" s="396"/>
      <c r="Q136" s="396"/>
      <c r="R136" s="396"/>
      <c r="S136" s="396"/>
      <c r="T136" s="396"/>
      <c r="U136" s="396"/>
      <c r="V136" s="395"/>
      <c r="W136" s="395"/>
      <c r="X136" s="396"/>
      <c r="Y136" s="403"/>
    </row>
    <row r="137" spans="1:25" x14ac:dyDescent="0.35">
      <c r="A137" s="393"/>
      <c r="B137" s="394"/>
      <c r="C137" s="393"/>
      <c r="D137" s="395"/>
      <c r="E137" s="395"/>
      <c r="F137" s="395"/>
      <c r="G137" s="395"/>
      <c r="H137" s="396"/>
      <c r="I137" s="395"/>
      <c r="J137" s="395"/>
      <c r="K137" s="396"/>
      <c r="L137" s="396"/>
      <c r="M137" s="396"/>
      <c r="N137" s="396"/>
      <c r="O137" s="396"/>
      <c r="P137" s="396"/>
      <c r="Q137" s="396"/>
      <c r="R137" s="396"/>
      <c r="S137" s="396"/>
      <c r="T137" s="396"/>
      <c r="U137" s="396"/>
      <c r="V137" s="395"/>
      <c r="W137" s="395"/>
      <c r="X137" s="396"/>
      <c r="Y137" s="403"/>
    </row>
    <row r="138" spans="1:25" x14ac:dyDescent="0.35">
      <c r="A138" s="393"/>
      <c r="B138" s="394"/>
      <c r="C138" s="393"/>
      <c r="D138" s="395"/>
      <c r="E138" s="395"/>
      <c r="F138" s="395"/>
      <c r="G138" s="395"/>
      <c r="H138" s="396"/>
      <c r="I138" s="395"/>
      <c r="J138" s="395"/>
      <c r="K138" s="396"/>
      <c r="L138" s="396"/>
      <c r="M138" s="396"/>
      <c r="N138" s="396"/>
      <c r="O138" s="396"/>
      <c r="P138" s="396"/>
      <c r="Q138" s="396"/>
      <c r="R138" s="396"/>
      <c r="S138" s="396"/>
      <c r="T138" s="396"/>
      <c r="U138" s="396"/>
      <c r="V138" s="395"/>
      <c r="W138" s="395"/>
      <c r="X138" s="396"/>
      <c r="Y138" s="403"/>
    </row>
    <row r="139" spans="1:25" x14ac:dyDescent="0.35">
      <c r="A139" s="393"/>
      <c r="B139" s="394"/>
      <c r="C139" s="393"/>
      <c r="D139" s="395"/>
      <c r="E139" s="395"/>
      <c r="F139" s="395"/>
      <c r="G139" s="395"/>
      <c r="H139" s="396"/>
      <c r="I139" s="395"/>
      <c r="J139" s="395"/>
      <c r="K139" s="396"/>
      <c r="L139" s="396"/>
      <c r="M139" s="396"/>
      <c r="N139" s="396"/>
      <c r="O139" s="396"/>
      <c r="P139" s="396"/>
      <c r="Q139" s="396"/>
      <c r="R139" s="396"/>
      <c r="S139" s="396"/>
      <c r="T139" s="396"/>
      <c r="U139" s="396"/>
      <c r="V139" s="395"/>
      <c r="W139" s="395"/>
      <c r="X139" s="396"/>
      <c r="Y139" s="403"/>
    </row>
    <row r="140" spans="1:25" x14ac:dyDescent="0.35">
      <c r="A140" s="393"/>
      <c r="B140" s="394"/>
      <c r="C140" s="393"/>
      <c r="D140" s="395"/>
      <c r="E140" s="395"/>
      <c r="F140" s="395"/>
      <c r="G140" s="395"/>
      <c r="H140" s="396"/>
      <c r="I140" s="395"/>
      <c r="J140" s="395"/>
      <c r="K140" s="396"/>
      <c r="L140" s="396"/>
      <c r="M140" s="396"/>
      <c r="N140" s="396"/>
      <c r="O140" s="396"/>
      <c r="P140" s="396"/>
      <c r="Q140" s="396"/>
      <c r="R140" s="396"/>
      <c r="S140" s="396"/>
      <c r="T140" s="396"/>
      <c r="U140" s="396"/>
      <c r="V140" s="395"/>
      <c r="W140" s="395"/>
      <c r="X140" s="396"/>
      <c r="Y140" s="403"/>
    </row>
    <row r="141" spans="1:25" x14ac:dyDescent="0.35">
      <c r="A141" s="393"/>
      <c r="B141" s="394"/>
      <c r="C141" s="393"/>
      <c r="D141" s="395"/>
      <c r="E141" s="395"/>
      <c r="F141" s="395"/>
      <c r="G141" s="395"/>
      <c r="H141" s="396"/>
      <c r="I141" s="395"/>
      <c r="J141" s="395"/>
      <c r="K141" s="396"/>
      <c r="L141" s="396"/>
      <c r="M141" s="396"/>
      <c r="N141" s="396"/>
      <c r="O141" s="396"/>
      <c r="P141" s="396"/>
      <c r="Q141" s="396"/>
      <c r="R141" s="396"/>
      <c r="S141" s="396"/>
      <c r="T141" s="396"/>
      <c r="U141" s="396"/>
      <c r="V141" s="395"/>
      <c r="W141" s="395"/>
      <c r="X141" s="396"/>
      <c r="Y141" s="403"/>
    </row>
    <row r="142" spans="1:25" x14ac:dyDescent="0.35">
      <c r="A142" s="393"/>
      <c r="B142" s="394"/>
      <c r="C142" s="393"/>
      <c r="D142" s="395"/>
      <c r="E142" s="395"/>
      <c r="F142" s="395"/>
      <c r="G142" s="395"/>
      <c r="H142" s="396"/>
      <c r="I142" s="395"/>
      <c r="J142" s="395"/>
      <c r="K142" s="396"/>
      <c r="L142" s="396"/>
      <c r="M142" s="396"/>
      <c r="N142" s="396"/>
      <c r="O142" s="396"/>
      <c r="P142" s="396"/>
      <c r="Q142" s="396"/>
      <c r="R142" s="396"/>
      <c r="S142" s="396"/>
      <c r="T142" s="396"/>
      <c r="U142" s="396"/>
      <c r="V142" s="395"/>
      <c r="W142" s="395"/>
      <c r="X142" s="396"/>
      <c r="Y142" s="403"/>
    </row>
    <row r="143" spans="1:25" x14ac:dyDescent="0.35">
      <c r="A143" s="393"/>
      <c r="B143" s="394"/>
      <c r="C143" s="393"/>
      <c r="D143" s="395"/>
      <c r="E143" s="395"/>
      <c r="F143" s="395"/>
      <c r="G143" s="395"/>
      <c r="H143" s="396"/>
      <c r="I143" s="395"/>
      <c r="J143" s="395"/>
      <c r="K143" s="396"/>
      <c r="L143" s="396"/>
      <c r="M143" s="396"/>
      <c r="N143" s="396"/>
      <c r="O143" s="396"/>
      <c r="P143" s="396"/>
      <c r="Q143" s="396"/>
      <c r="R143" s="396"/>
      <c r="S143" s="396"/>
      <c r="T143" s="396"/>
      <c r="U143" s="396"/>
      <c r="V143" s="395"/>
      <c r="W143" s="395"/>
      <c r="X143" s="396"/>
      <c r="Y143" s="403"/>
    </row>
    <row r="144" spans="1:25" x14ac:dyDescent="0.35">
      <c r="A144" s="393"/>
      <c r="B144" s="394"/>
      <c r="C144" s="393"/>
      <c r="D144" s="395"/>
      <c r="E144" s="395"/>
      <c r="F144" s="395"/>
      <c r="G144" s="395"/>
      <c r="H144" s="396"/>
      <c r="I144" s="395"/>
      <c r="J144" s="395"/>
      <c r="K144" s="396"/>
      <c r="L144" s="396"/>
      <c r="M144" s="396"/>
      <c r="N144" s="396"/>
      <c r="O144" s="396"/>
      <c r="P144" s="396"/>
      <c r="Q144" s="396"/>
      <c r="R144" s="396"/>
      <c r="S144" s="396"/>
      <c r="T144" s="396"/>
      <c r="U144" s="396"/>
      <c r="V144" s="395"/>
      <c r="W144" s="395"/>
      <c r="X144" s="396"/>
      <c r="Y144" s="403"/>
    </row>
    <row r="145" spans="1:25" x14ac:dyDescent="0.35">
      <c r="A145" s="393"/>
      <c r="B145" s="394"/>
      <c r="C145" s="393"/>
      <c r="D145" s="395"/>
      <c r="E145" s="395"/>
      <c r="F145" s="395"/>
      <c r="G145" s="395"/>
      <c r="H145" s="396"/>
      <c r="I145" s="395"/>
      <c r="J145" s="395"/>
      <c r="K145" s="396"/>
      <c r="L145" s="396"/>
      <c r="M145" s="396"/>
      <c r="N145" s="396"/>
      <c r="O145" s="396"/>
      <c r="P145" s="396"/>
      <c r="Q145" s="396"/>
      <c r="R145" s="396"/>
      <c r="S145" s="396"/>
      <c r="T145" s="396"/>
      <c r="U145" s="396"/>
      <c r="V145" s="395"/>
      <c r="W145" s="395"/>
      <c r="X145" s="396"/>
      <c r="Y145" s="403"/>
    </row>
    <row r="146" spans="1:25" x14ac:dyDescent="0.35">
      <c r="A146" s="393"/>
      <c r="B146" s="394"/>
      <c r="C146" s="393"/>
      <c r="D146" s="395"/>
      <c r="E146" s="395"/>
      <c r="F146" s="395"/>
      <c r="G146" s="395"/>
      <c r="H146" s="396"/>
      <c r="I146" s="395"/>
      <c r="J146" s="395"/>
      <c r="K146" s="396"/>
      <c r="L146" s="396"/>
      <c r="M146" s="396"/>
      <c r="N146" s="396"/>
      <c r="O146" s="396"/>
      <c r="P146" s="396"/>
      <c r="Q146" s="396"/>
      <c r="R146" s="396"/>
      <c r="S146" s="396"/>
      <c r="T146" s="396"/>
      <c r="U146" s="396"/>
      <c r="V146" s="395"/>
      <c r="W146" s="395"/>
      <c r="X146" s="396"/>
      <c r="Y146" s="403"/>
    </row>
    <row r="147" spans="1:25" x14ac:dyDescent="0.35">
      <c r="A147" s="393"/>
      <c r="B147" s="394"/>
      <c r="C147" s="393"/>
      <c r="D147" s="395"/>
      <c r="E147" s="395"/>
      <c r="F147" s="395"/>
      <c r="G147" s="395"/>
      <c r="H147" s="396"/>
      <c r="I147" s="395"/>
      <c r="J147" s="395"/>
      <c r="K147" s="396"/>
      <c r="L147" s="396"/>
      <c r="M147" s="396"/>
      <c r="N147" s="396"/>
      <c r="O147" s="396"/>
      <c r="P147" s="396"/>
      <c r="Q147" s="396"/>
      <c r="R147" s="396"/>
      <c r="S147" s="396"/>
      <c r="T147" s="396"/>
      <c r="U147" s="396"/>
      <c r="V147" s="395"/>
      <c r="W147" s="395"/>
      <c r="X147" s="396"/>
      <c r="Y147" s="403"/>
    </row>
    <row r="148" spans="1:25" x14ac:dyDescent="0.35">
      <c r="A148" s="393"/>
      <c r="B148" s="394"/>
      <c r="C148" s="393"/>
      <c r="D148" s="395"/>
      <c r="E148" s="395"/>
      <c r="F148" s="395"/>
      <c r="G148" s="395"/>
      <c r="H148" s="396"/>
      <c r="I148" s="395"/>
      <c r="J148" s="395"/>
      <c r="K148" s="396"/>
      <c r="L148" s="396"/>
      <c r="M148" s="396"/>
      <c r="N148" s="396"/>
      <c r="O148" s="396"/>
      <c r="P148" s="396"/>
      <c r="Q148" s="396"/>
      <c r="R148" s="396"/>
      <c r="S148" s="396"/>
      <c r="T148" s="396"/>
      <c r="U148" s="396"/>
      <c r="V148" s="395"/>
      <c r="W148" s="395"/>
      <c r="X148" s="396"/>
      <c r="Y148" s="403"/>
    </row>
    <row r="149" spans="1:25" x14ac:dyDescent="0.35">
      <c r="A149" s="393"/>
      <c r="B149" s="394"/>
      <c r="C149" s="393"/>
      <c r="D149" s="395"/>
      <c r="E149" s="395"/>
      <c r="F149" s="395"/>
      <c r="G149" s="395"/>
      <c r="H149" s="396"/>
      <c r="I149" s="395"/>
      <c r="J149" s="395"/>
      <c r="K149" s="396"/>
      <c r="L149" s="396"/>
      <c r="M149" s="396"/>
      <c r="N149" s="396"/>
      <c r="O149" s="396"/>
      <c r="P149" s="396"/>
      <c r="Q149" s="396"/>
      <c r="R149" s="396"/>
      <c r="S149" s="396"/>
      <c r="T149" s="396"/>
      <c r="U149" s="396"/>
      <c r="V149" s="395"/>
      <c r="W149" s="395"/>
      <c r="X149" s="396"/>
      <c r="Y149" s="403"/>
    </row>
    <row r="150" spans="1:25" x14ac:dyDescent="0.35">
      <c r="A150" s="393"/>
      <c r="B150" s="394"/>
      <c r="C150" s="393"/>
      <c r="D150" s="395"/>
      <c r="E150" s="395"/>
      <c r="F150" s="395"/>
      <c r="G150" s="395"/>
      <c r="H150" s="396"/>
      <c r="I150" s="395"/>
      <c r="J150" s="395"/>
      <c r="K150" s="396"/>
      <c r="L150" s="396"/>
      <c r="M150" s="396"/>
      <c r="N150" s="396"/>
      <c r="O150" s="396"/>
      <c r="P150" s="396"/>
      <c r="Q150" s="396"/>
      <c r="R150" s="396"/>
      <c r="S150" s="396"/>
      <c r="T150" s="396"/>
      <c r="U150" s="396"/>
      <c r="V150" s="395"/>
      <c r="W150" s="395"/>
      <c r="X150" s="396"/>
      <c r="Y150" s="403"/>
    </row>
    <row r="151" spans="1:25" x14ac:dyDescent="0.35">
      <c r="A151" s="393"/>
      <c r="B151" s="394"/>
      <c r="C151" s="393"/>
      <c r="D151" s="395"/>
      <c r="E151" s="395"/>
      <c r="F151" s="395"/>
      <c r="G151" s="395"/>
      <c r="H151" s="396"/>
      <c r="I151" s="395"/>
      <c r="J151" s="395"/>
      <c r="K151" s="396"/>
      <c r="L151" s="396"/>
      <c r="M151" s="396"/>
      <c r="N151" s="396"/>
      <c r="O151" s="396"/>
      <c r="P151" s="396"/>
      <c r="Q151" s="396"/>
      <c r="R151" s="396"/>
      <c r="S151" s="396"/>
      <c r="T151" s="396"/>
      <c r="U151" s="396"/>
      <c r="V151" s="395"/>
      <c r="W151" s="395"/>
      <c r="X151" s="396"/>
      <c r="Y151" s="403"/>
    </row>
    <row r="152" spans="1:25" x14ac:dyDescent="0.35">
      <c r="A152" s="393"/>
      <c r="B152" s="394"/>
      <c r="C152" s="393"/>
      <c r="D152" s="395"/>
      <c r="E152" s="395"/>
      <c r="F152" s="395"/>
      <c r="G152" s="395"/>
      <c r="H152" s="396"/>
      <c r="I152" s="395"/>
      <c r="J152" s="395"/>
      <c r="K152" s="396"/>
      <c r="L152" s="396"/>
      <c r="M152" s="396"/>
      <c r="N152" s="396"/>
      <c r="O152" s="396"/>
      <c r="P152" s="396"/>
      <c r="Q152" s="396"/>
      <c r="R152" s="396"/>
      <c r="S152" s="396"/>
      <c r="T152" s="396"/>
      <c r="U152" s="396"/>
      <c r="V152" s="395"/>
      <c r="W152" s="395"/>
      <c r="X152" s="396"/>
      <c r="Y152" s="403"/>
    </row>
    <row r="153" spans="1:25" x14ac:dyDescent="0.35">
      <c r="A153" s="393"/>
      <c r="B153" s="394"/>
      <c r="C153" s="393"/>
      <c r="D153" s="395"/>
      <c r="E153" s="395"/>
      <c r="F153" s="395"/>
      <c r="G153" s="395"/>
      <c r="H153" s="396"/>
      <c r="I153" s="395"/>
      <c r="J153" s="395"/>
      <c r="K153" s="396"/>
      <c r="L153" s="396"/>
      <c r="M153" s="396"/>
      <c r="N153" s="396"/>
      <c r="O153" s="396"/>
      <c r="P153" s="396"/>
      <c r="Q153" s="396"/>
      <c r="R153" s="396"/>
      <c r="S153" s="396"/>
      <c r="T153" s="396"/>
      <c r="U153" s="396"/>
      <c r="V153" s="395"/>
      <c r="W153" s="395"/>
      <c r="X153" s="396"/>
      <c r="Y153" s="403"/>
    </row>
    <row r="154" spans="1:25" x14ac:dyDescent="0.35">
      <c r="A154" s="393"/>
      <c r="B154" s="394"/>
      <c r="C154" s="393"/>
      <c r="D154" s="395"/>
      <c r="E154" s="395"/>
      <c r="F154" s="395"/>
      <c r="G154" s="395"/>
      <c r="H154" s="396"/>
      <c r="I154" s="395"/>
      <c r="J154" s="395"/>
      <c r="K154" s="396"/>
      <c r="L154" s="396"/>
      <c r="M154" s="396"/>
      <c r="N154" s="396"/>
      <c r="O154" s="396"/>
      <c r="P154" s="396"/>
      <c r="Q154" s="396"/>
      <c r="R154" s="396"/>
      <c r="S154" s="396"/>
      <c r="T154" s="396"/>
      <c r="U154" s="396"/>
      <c r="V154" s="395"/>
      <c r="W154" s="395"/>
      <c r="X154" s="396"/>
      <c r="Y154" s="403"/>
    </row>
    <row r="155" spans="1:25" x14ac:dyDescent="0.35">
      <c r="A155" s="393"/>
      <c r="B155" s="394"/>
      <c r="C155" s="393"/>
      <c r="D155" s="395"/>
      <c r="E155" s="395"/>
      <c r="F155" s="395"/>
      <c r="G155" s="395"/>
      <c r="H155" s="396"/>
      <c r="I155" s="395"/>
      <c r="J155" s="395"/>
      <c r="K155" s="396"/>
      <c r="L155" s="396"/>
      <c r="M155" s="396"/>
      <c r="N155" s="396"/>
      <c r="O155" s="396"/>
      <c r="P155" s="396"/>
      <c r="Q155" s="396"/>
      <c r="R155" s="396"/>
      <c r="S155" s="396"/>
      <c r="T155" s="396"/>
      <c r="U155" s="396"/>
      <c r="V155" s="395"/>
      <c r="W155" s="395"/>
      <c r="X155" s="396"/>
      <c r="Y155" s="403"/>
    </row>
    <row r="156" spans="1:25" x14ac:dyDescent="0.35">
      <c r="A156" s="393"/>
      <c r="B156" s="394"/>
      <c r="C156" s="393"/>
      <c r="D156" s="395"/>
      <c r="E156" s="395"/>
      <c r="F156" s="395"/>
      <c r="G156" s="395"/>
      <c r="H156" s="396"/>
      <c r="I156" s="395"/>
      <c r="J156" s="395"/>
      <c r="K156" s="396"/>
      <c r="L156" s="396"/>
      <c r="M156" s="396"/>
      <c r="N156" s="396"/>
      <c r="O156" s="396"/>
      <c r="P156" s="396"/>
      <c r="Q156" s="396"/>
      <c r="R156" s="396"/>
      <c r="S156" s="396"/>
      <c r="T156" s="396"/>
      <c r="U156" s="396"/>
      <c r="V156" s="395"/>
      <c r="W156" s="395"/>
      <c r="X156" s="396"/>
      <c r="Y156" s="403"/>
    </row>
    <row r="157" spans="1:25" x14ac:dyDescent="0.35">
      <c r="A157" s="393"/>
      <c r="B157" s="394"/>
      <c r="C157" s="393"/>
      <c r="D157" s="395"/>
      <c r="E157" s="395"/>
      <c r="F157" s="395"/>
      <c r="G157" s="395"/>
      <c r="H157" s="396"/>
      <c r="I157" s="395"/>
      <c r="J157" s="395"/>
      <c r="K157" s="396"/>
      <c r="L157" s="396"/>
      <c r="M157" s="396"/>
      <c r="N157" s="396"/>
      <c r="O157" s="396"/>
      <c r="P157" s="396"/>
      <c r="Q157" s="396"/>
      <c r="R157" s="396"/>
      <c r="S157" s="396"/>
      <c r="T157" s="396"/>
      <c r="U157" s="396"/>
      <c r="V157" s="395"/>
      <c r="W157" s="395"/>
      <c r="X157" s="396"/>
      <c r="Y157" s="403"/>
    </row>
    <row r="158" spans="1:25" x14ac:dyDescent="0.35">
      <c r="A158" s="393"/>
      <c r="B158" s="394"/>
      <c r="C158" s="393"/>
      <c r="D158" s="395"/>
      <c r="E158" s="395"/>
      <c r="F158" s="395"/>
      <c r="G158" s="395"/>
      <c r="H158" s="396"/>
      <c r="I158" s="395"/>
      <c r="J158" s="395"/>
      <c r="K158" s="396"/>
      <c r="L158" s="396"/>
      <c r="M158" s="396"/>
      <c r="N158" s="396"/>
      <c r="O158" s="396"/>
      <c r="P158" s="396"/>
      <c r="Q158" s="396"/>
      <c r="R158" s="396"/>
      <c r="S158" s="396"/>
      <c r="T158" s="396"/>
      <c r="U158" s="396"/>
      <c r="V158" s="395"/>
      <c r="W158" s="395"/>
      <c r="X158" s="396"/>
      <c r="Y158" s="403"/>
    </row>
    <row r="159" spans="1:25" x14ac:dyDescent="0.35">
      <c r="A159" s="393"/>
      <c r="B159" s="394"/>
      <c r="C159" s="393"/>
      <c r="D159" s="395"/>
      <c r="E159" s="395"/>
      <c r="F159" s="395"/>
      <c r="G159" s="395"/>
      <c r="H159" s="396"/>
      <c r="I159" s="395"/>
      <c r="J159" s="395"/>
      <c r="K159" s="396"/>
      <c r="L159" s="396"/>
      <c r="M159" s="396"/>
      <c r="N159" s="396"/>
      <c r="O159" s="396"/>
      <c r="P159" s="396"/>
      <c r="Q159" s="396"/>
      <c r="R159" s="396"/>
      <c r="S159" s="396"/>
      <c r="T159" s="396"/>
      <c r="U159" s="396"/>
      <c r="V159" s="395"/>
      <c r="W159" s="395"/>
      <c r="X159" s="396"/>
      <c r="Y159" s="403"/>
    </row>
    <row r="160" spans="1:25" x14ac:dyDescent="0.35">
      <c r="A160" s="393"/>
      <c r="B160" s="394"/>
      <c r="C160" s="393"/>
      <c r="D160" s="395"/>
      <c r="E160" s="395"/>
      <c r="F160" s="395"/>
      <c r="G160" s="395"/>
      <c r="H160" s="396"/>
      <c r="I160" s="395"/>
      <c r="J160" s="395"/>
      <c r="K160" s="396"/>
      <c r="L160" s="396"/>
      <c r="M160" s="396"/>
      <c r="N160" s="396"/>
      <c r="O160" s="396"/>
      <c r="P160" s="396"/>
      <c r="Q160" s="396"/>
      <c r="R160" s="396"/>
      <c r="S160" s="396"/>
      <c r="T160" s="396"/>
      <c r="U160" s="396"/>
      <c r="V160" s="395"/>
      <c r="W160" s="395"/>
      <c r="X160" s="396"/>
      <c r="Y160" s="403"/>
    </row>
    <row r="161" spans="1:25" x14ac:dyDescent="0.35">
      <c r="A161" s="393"/>
      <c r="B161" s="394"/>
      <c r="C161" s="393"/>
      <c r="D161" s="395"/>
      <c r="E161" s="395"/>
      <c r="F161" s="395"/>
      <c r="G161" s="395"/>
      <c r="H161" s="396"/>
      <c r="I161" s="395"/>
      <c r="J161" s="395"/>
      <c r="K161" s="396"/>
      <c r="L161" s="396"/>
      <c r="M161" s="396"/>
      <c r="N161" s="396"/>
      <c r="O161" s="396"/>
      <c r="P161" s="396"/>
      <c r="Q161" s="396"/>
      <c r="R161" s="396"/>
      <c r="S161" s="396"/>
      <c r="T161" s="396"/>
      <c r="U161" s="396"/>
      <c r="V161" s="395"/>
      <c r="W161" s="395"/>
      <c r="X161" s="396"/>
      <c r="Y161" s="403"/>
    </row>
    <row r="162" spans="1:25" x14ac:dyDescent="0.35">
      <c r="A162" s="393"/>
      <c r="B162" s="394"/>
      <c r="C162" s="393"/>
      <c r="D162" s="395"/>
      <c r="E162" s="395"/>
      <c r="F162" s="395"/>
      <c r="G162" s="395"/>
      <c r="H162" s="396"/>
      <c r="I162" s="395"/>
      <c r="J162" s="395"/>
      <c r="K162" s="396"/>
      <c r="L162" s="396"/>
      <c r="M162" s="396"/>
      <c r="N162" s="396"/>
      <c r="O162" s="396"/>
      <c r="P162" s="396"/>
      <c r="Q162" s="396"/>
      <c r="R162" s="396"/>
      <c r="S162" s="396"/>
      <c r="T162" s="396"/>
      <c r="U162" s="396"/>
      <c r="V162" s="395"/>
      <c r="W162" s="395"/>
      <c r="X162" s="396"/>
      <c r="Y162" s="403"/>
    </row>
    <row r="163" spans="1:25" x14ac:dyDescent="0.35">
      <c r="A163" s="393"/>
      <c r="B163" s="394"/>
      <c r="C163" s="393"/>
      <c r="D163" s="395"/>
      <c r="E163" s="395"/>
      <c r="F163" s="395"/>
      <c r="G163" s="395"/>
      <c r="H163" s="396"/>
      <c r="I163" s="395"/>
      <c r="J163" s="395"/>
      <c r="K163" s="396"/>
      <c r="L163" s="396"/>
      <c r="M163" s="396"/>
      <c r="N163" s="396"/>
      <c r="O163" s="396"/>
      <c r="P163" s="396"/>
      <c r="Q163" s="396"/>
      <c r="R163" s="396"/>
      <c r="S163" s="396"/>
      <c r="T163" s="396"/>
      <c r="U163" s="396"/>
      <c r="V163" s="395"/>
      <c r="W163" s="395"/>
      <c r="X163" s="396"/>
      <c r="Y163" s="403"/>
    </row>
    <row r="164" spans="1:25" x14ac:dyDescent="0.35">
      <c r="A164" s="393"/>
      <c r="B164" s="394"/>
      <c r="C164" s="393"/>
      <c r="D164" s="395"/>
      <c r="E164" s="395"/>
      <c r="F164" s="395"/>
      <c r="G164" s="395"/>
      <c r="H164" s="396"/>
      <c r="I164" s="395"/>
      <c r="J164" s="395"/>
      <c r="K164" s="396"/>
      <c r="L164" s="396"/>
      <c r="M164" s="396"/>
      <c r="N164" s="396"/>
      <c r="O164" s="396"/>
      <c r="P164" s="396"/>
      <c r="Q164" s="396"/>
      <c r="R164" s="396"/>
      <c r="S164" s="396"/>
      <c r="T164" s="396"/>
      <c r="U164" s="396"/>
      <c r="V164" s="395"/>
      <c r="W164" s="395"/>
      <c r="X164" s="396"/>
      <c r="Y164" s="403"/>
    </row>
    <row r="165" spans="1:25" x14ac:dyDescent="0.35">
      <c r="A165" s="393"/>
      <c r="B165" s="394"/>
      <c r="C165" s="393"/>
      <c r="D165" s="395"/>
      <c r="E165" s="395"/>
      <c r="F165" s="395"/>
      <c r="G165" s="395"/>
      <c r="H165" s="396"/>
      <c r="I165" s="395"/>
      <c r="J165" s="395"/>
      <c r="K165" s="396"/>
      <c r="L165" s="396"/>
      <c r="M165" s="396"/>
      <c r="N165" s="396"/>
      <c r="O165" s="396"/>
      <c r="P165" s="396"/>
      <c r="Q165" s="396"/>
      <c r="R165" s="396"/>
      <c r="S165" s="396"/>
      <c r="T165" s="396"/>
      <c r="U165" s="396"/>
      <c r="V165" s="395"/>
      <c r="W165" s="395"/>
      <c r="X165" s="396"/>
      <c r="Y165" s="403"/>
    </row>
    <row r="166" spans="1:25" x14ac:dyDescent="0.35">
      <c r="A166" s="393"/>
      <c r="B166" s="394"/>
      <c r="C166" s="393"/>
      <c r="D166" s="395"/>
      <c r="E166" s="395"/>
      <c r="F166" s="395"/>
      <c r="G166" s="395"/>
      <c r="H166" s="396"/>
      <c r="I166" s="395"/>
      <c r="J166" s="395"/>
      <c r="K166" s="396"/>
      <c r="L166" s="396"/>
      <c r="M166" s="396"/>
      <c r="N166" s="396"/>
      <c r="O166" s="396"/>
      <c r="P166" s="396"/>
      <c r="Q166" s="396"/>
      <c r="R166" s="396"/>
      <c r="S166" s="396"/>
      <c r="T166" s="396"/>
      <c r="U166" s="396"/>
      <c r="V166" s="395"/>
      <c r="W166" s="395"/>
      <c r="X166" s="396"/>
      <c r="Y166" s="403"/>
    </row>
    <row r="167" spans="1:25" x14ac:dyDescent="0.35">
      <c r="A167" s="393"/>
      <c r="B167" s="394"/>
      <c r="C167" s="393"/>
      <c r="D167" s="395"/>
      <c r="E167" s="395"/>
      <c r="F167" s="395"/>
      <c r="G167" s="395"/>
      <c r="H167" s="396"/>
      <c r="I167" s="395"/>
      <c r="J167" s="395"/>
      <c r="K167" s="396"/>
      <c r="L167" s="396"/>
      <c r="M167" s="396"/>
      <c r="N167" s="396"/>
      <c r="O167" s="396"/>
      <c r="P167" s="396"/>
      <c r="Q167" s="396"/>
      <c r="R167" s="396"/>
      <c r="S167" s="396"/>
      <c r="T167" s="396"/>
      <c r="U167" s="396"/>
      <c r="V167" s="395"/>
      <c r="W167" s="395"/>
      <c r="X167" s="396"/>
      <c r="Y167" s="403"/>
    </row>
    <row r="168" spans="1:25" x14ac:dyDescent="0.35">
      <c r="A168" s="393"/>
      <c r="B168" s="394"/>
      <c r="C168" s="393"/>
      <c r="D168" s="395"/>
      <c r="E168" s="395"/>
      <c r="F168" s="395"/>
      <c r="G168" s="395"/>
      <c r="H168" s="396"/>
      <c r="I168" s="395"/>
      <c r="J168" s="395"/>
      <c r="K168" s="396"/>
      <c r="L168" s="396"/>
      <c r="M168" s="396"/>
      <c r="N168" s="396"/>
      <c r="O168" s="396"/>
      <c r="P168" s="396"/>
      <c r="Q168" s="396"/>
      <c r="R168" s="396"/>
      <c r="S168" s="396"/>
      <c r="T168" s="396"/>
      <c r="U168" s="396"/>
      <c r="V168" s="395"/>
      <c r="W168" s="395"/>
      <c r="X168" s="396"/>
      <c r="Y168" s="403"/>
    </row>
    <row r="169" spans="1:25" x14ac:dyDescent="0.35">
      <c r="A169" s="393"/>
      <c r="B169" s="394"/>
      <c r="C169" s="393"/>
      <c r="D169" s="395"/>
      <c r="E169" s="395"/>
      <c r="F169" s="395"/>
      <c r="G169" s="395"/>
      <c r="H169" s="396"/>
      <c r="I169" s="395"/>
      <c r="J169" s="395"/>
      <c r="K169" s="396"/>
      <c r="L169" s="396"/>
      <c r="M169" s="396"/>
      <c r="N169" s="396"/>
      <c r="O169" s="396"/>
      <c r="P169" s="396"/>
      <c r="Q169" s="396"/>
      <c r="R169" s="396"/>
      <c r="S169" s="396"/>
      <c r="T169" s="396"/>
      <c r="U169" s="396"/>
      <c r="V169" s="395"/>
      <c r="W169" s="395"/>
      <c r="X169" s="396"/>
      <c r="Y169" s="403"/>
    </row>
    <row r="170" spans="1:25" x14ac:dyDescent="0.35">
      <c r="A170" s="393"/>
      <c r="B170" s="394"/>
      <c r="C170" s="393"/>
      <c r="D170" s="395"/>
      <c r="E170" s="395"/>
      <c r="F170" s="395"/>
      <c r="G170" s="395"/>
      <c r="H170" s="396"/>
      <c r="I170" s="395"/>
      <c r="J170" s="395"/>
      <c r="K170" s="396"/>
      <c r="L170" s="396"/>
      <c r="M170" s="396"/>
      <c r="N170" s="396"/>
      <c r="O170" s="396"/>
      <c r="P170" s="396"/>
      <c r="Q170" s="396"/>
      <c r="R170" s="396"/>
      <c r="S170" s="396"/>
      <c r="T170" s="396"/>
      <c r="U170" s="396"/>
      <c r="V170" s="395"/>
      <c r="W170" s="395"/>
      <c r="X170" s="396"/>
      <c r="Y170" s="403"/>
    </row>
    <row r="171" spans="1:25" x14ac:dyDescent="0.35">
      <c r="A171" s="393"/>
      <c r="B171" s="394"/>
      <c r="C171" s="393"/>
      <c r="D171" s="395"/>
      <c r="E171" s="395"/>
      <c r="F171" s="395"/>
      <c r="G171" s="395"/>
      <c r="H171" s="396"/>
      <c r="I171" s="395"/>
      <c r="J171" s="395"/>
      <c r="K171" s="396"/>
      <c r="L171" s="396"/>
      <c r="M171" s="396"/>
      <c r="N171" s="396"/>
      <c r="O171" s="396"/>
      <c r="P171" s="396"/>
      <c r="Q171" s="396"/>
      <c r="R171" s="396"/>
      <c r="S171" s="396"/>
      <c r="T171" s="396"/>
      <c r="U171" s="396"/>
      <c r="V171" s="395"/>
      <c r="W171" s="395"/>
      <c r="X171" s="396"/>
      <c r="Y171" s="403"/>
    </row>
    <row r="172" spans="1:25" x14ac:dyDescent="0.35">
      <c r="A172" s="393"/>
      <c r="B172" s="394"/>
      <c r="C172" s="393"/>
      <c r="D172" s="395"/>
      <c r="E172" s="395"/>
      <c r="F172" s="395"/>
      <c r="G172" s="395"/>
      <c r="H172" s="396"/>
      <c r="I172" s="395"/>
      <c r="J172" s="395"/>
      <c r="K172" s="396"/>
      <c r="L172" s="396"/>
      <c r="M172" s="396"/>
      <c r="N172" s="396"/>
      <c r="O172" s="396"/>
      <c r="P172" s="396"/>
      <c r="Q172" s="396"/>
      <c r="R172" s="396"/>
      <c r="S172" s="396"/>
      <c r="T172" s="396"/>
      <c r="U172" s="396"/>
      <c r="V172" s="395"/>
      <c r="W172" s="395"/>
      <c r="X172" s="396"/>
      <c r="Y172" s="403"/>
    </row>
    <row r="173" spans="1:25" x14ac:dyDescent="0.35">
      <c r="A173" s="393"/>
      <c r="B173" s="394"/>
      <c r="C173" s="393"/>
      <c r="D173" s="395"/>
      <c r="E173" s="395"/>
      <c r="F173" s="395"/>
      <c r="G173" s="395"/>
      <c r="H173" s="396"/>
      <c r="I173" s="395"/>
      <c r="J173" s="395"/>
      <c r="K173" s="396"/>
      <c r="L173" s="396"/>
      <c r="M173" s="396"/>
      <c r="N173" s="396"/>
      <c r="O173" s="396"/>
      <c r="P173" s="396"/>
      <c r="Q173" s="396"/>
      <c r="R173" s="396"/>
      <c r="S173" s="396"/>
      <c r="T173" s="396"/>
      <c r="U173" s="396"/>
      <c r="V173" s="395"/>
      <c r="W173" s="395"/>
      <c r="X173" s="396"/>
      <c r="Y173" s="403"/>
    </row>
    <row r="174" spans="1:25" x14ac:dyDescent="0.35">
      <c r="A174" s="393"/>
      <c r="B174" s="394"/>
      <c r="C174" s="393"/>
      <c r="D174" s="395"/>
      <c r="E174" s="395"/>
      <c r="F174" s="395"/>
      <c r="G174" s="395"/>
      <c r="H174" s="396"/>
      <c r="I174" s="395"/>
      <c r="J174" s="395"/>
      <c r="K174" s="396"/>
      <c r="L174" s="396"/>
      <c r="M174" s="396"/>
      <c r="N174" s="396"/>
      <c r="O174" s="396"/>
      <c r="P174" s="396"/>
      <c r="Q174" s="396"/>
      <c r="R174" s="396"/>
      <c r="S174" s="396"/>
      <c r="T174" s="396"/>
      <c r="U174" s="396"/>
      <c r="V174" s="395"/>
      <c r="W174" s="395"/>
      <c r="X174" s="396"/>
      <c r="Y174" s="403"/>
    </row>
    <row r="175" spans="1:25" x14ac:dyDescent="0.35">
      <c r="A175" s="393"/>
      <c r="B175" s="394"/>
      <c r="C175" s="393"/>
      <c r="D175" s="395"/>
      <c r="E175" s="395"/>
      <c r="F175" s="395"/>
      <c r="G175" s="395"/>
      <c r="H175" s="396"/>
      <c r="I175" s="395"/>
      <c r="J175" s="395"/>
      <c r="K175" s="396"/>
      <c r="L175" s="396"/>
      <c r="M175" s="396"/>
      <c r="N175" s="396"/>
      <c r="O175" s="396"/>
      <c r="P175" s="396"/>
      <c r="Q175" s="396"/>
      <c r="R175" s="396"/>
      <c r="S175" s="396"/>
      <c r="T175" s="396"/>
      <c r="U175" s="396"/>
      <c r="V175" s="395"/>
      <c r="W175" s="395"/>
      <c r="X175" s="396"/>
      <c r="Y175" s="403"/>
    </row>
    <row r="176" spans="1:25" x14ac:dyDescent="0.35">
      <c r="A176" s="393"/>
      <c r="B176" s="394"/>
      <c r="C176" s="393"/>
      <c r="D176" s="395"/>
      <c r="E176" s="395"/>
      <c r="F176" s="395"/>
      <c r="G176" s="395"/>
      <c r="H176" s="396"/>
      <c r="I176" s="395"/>
      <c r="J176" s="395"/>
      <c r="K176" s="396"/>
      <c r="L176" s="396"/>
      <c r="M176" s="396"/>
      <c r="N176" s="396"/>
      <c r="O176" s="396"/>
      <c r="P176" s="396"/>
      <c r="Q176" s="396"/>
      <c r="R176" s="396"/>
      <c r="S176" s="396"/>
      <c r="T176" s="396"/>
      <c r="U176" s="396"/>
      <c r="V176" s="395"/>
      <c r="W176" s="395"/>
      <c r="X176" s="396"/>
      <c r="Y176" s="403"/>
    </row>
    <row r="177" spans="1:25" x14ac:dyDescent="0.35">
      <c r="A177" s="393"/>
      <c r="B177" s="394"/>
      <c r="C177" s="393"/>
      <c r="D177" s="395"/>
      <c r="E177" s="395"/>
      <c r="F177" s="395"/>
      <c r="G177" s="395"/>
      <c r="H177" s="396"/>
      <c r="I177" s="395"/>
      <c r="J177" s="395"/>
      <c r="K177" s="396"/>
      <c r="L177" s="396"/>
      <c r="M177" s="396"/>
      <c r="N177" s="396"/>
      <c r="O177" s="396"/>
      <c r="P177" s="396"/>
      <c r="Q177" s="396"/>
      <c r="R177" s="396"/>
      <c r="S177" s="396"/>
      <c r="T177" s="396"/>
      <c r="U177" s="396"/>
      <c r="V177" s="395"/>
      <c r="W177" s="395"/>
      <c r="X177" s="396"/>
      <c r="Y177" s="403"/>
    </row>
    <row r="178" spans="1:25" x14ac:dyDescent="0.35">
      <c r="A178" s="393"/>
      <c r="B178" s="394"/>
      <c r="C178" s="393"/>
      <c r="D178" s="395"/>
      <c r="E178" s="395"/>
      <c r="F178" s="395"/>
      <c r="G178" s="395"/>
      <c r="H178" s="396"/>
      <c r="I178" s="395"/>
      <c r="J178" s="395"/>
      <c r="K178" s="396"/>
      <c r="L178" s="396"/>
      <c r="M178" s="396"/>
      <c r="N178" s="396"/>
      <c r="O178" s="396"/>
      <c r="P178" s="396"/>
      <c r="Q178" s="396"/>
      <c r="R178" s="396"/>
      <c r="S178" s="396"/>
      <c r="T178" s="396"/>
      <c r="U178" s="396"/>
      <c r="V178" s="395"/>
      <c r="W178" s="395"/>
      <c r="X178" s="396"/>
      <c r="Y178" s="403"/>
    </row>
    <row r="179" spans="1:25" x14ac:dyDescent="0.35">
      <c r="A179" s="393"/>
      <c r="B179" s="394"/>
      <c r="C179" s="393"/>
      <c r="D179" s="395"/>
      <c r="E179" s="395"/>
      <c r="F179" s="395"/>
      <c r="G179" s="395"/>
      <c r="H179" s="396"/>
      <c r="I179" s="395"/>
      <c r="J179" s="395"/>
      <c r="K179" s="396"/>
      <c r="L179" s="396"/>
      <c r="M179" s="396"/>
      <c r="N179" s="396"/>
      <c r="O179" s="396"/>
      <c r="P179" s="396"/>
      <c r="Q179" s="396"/>
      <c r="R179" s="396"/>
      <c r="S179" s="396"/>
      <c r="T179" s="396"/>
      <c r="U179" s="396"/>
      <c r="V179" s="395"/>
      <c r="W179" s="395"/>
      <c r="X179" s="396"/>
      <c r="Y179" s="403"/>
    </row>
    <row r="180" spans="1:25" x14ac:dyDescent="0.35">
      <c r="A180" s="393"/>
      <c r="B180" s="394"/>
      <c r="C180" s="393"/>
      <c r="D180" s="395"/>
      <c r="E180" s="395"/>
      <c r="F180" s="395"/>
      <c r="G180" s="395"/>
      <c r="H180" s="396"/>
      <c r="I180" s="395"/>
      <c r="J180" s="395"/>
      <c r="K180" s="396"/>
      <c r="L180" s="396"/>
      <c r="M180" s="396"/>
      <c r="N180" s="396"/>
      <c r="O180" s="396"/>
      <c r="P180" s="396"/>
      <c r="Q180" s="396"/>
      <c r="R180" s="396"/>
      <c r="S180" s="396"/>
      <c r="T180" s="396"/>
      <c r="U180" s="396"/>
      <c r="V180" s="395"/>
      <c r="W180" s="395"/>
      <c r="X180" s="396"/>
      <c r="Y180" s="403"/>
    </row>
    <row r="181" spans="1:25" x14ac:dyDescent="0.35">
      <c r="A181" s="393"/>
      <c r="B181" s="394"/>
      <c r="C181" s="393"/>
      <c r="D181" s="395"/>
      <c r="E181" s="395"/>
      <c r="F181" s="395"/>
      <c r="G181" s="395"/>
      <c r="H181" s="396"/>
      <c r="I181" s="395"/>
      <c r="J181" s="395"/>
      <c r="K181" s="396"/>
      <c r="L181" s="396"/>
      <c r="M181" s="396"/>
      <c r="N181" s="396"/>
      <c r="O181" s="396"/>
      <c r="P181" s="396"/>
      <c r="Q181" s="396"/>
      <c r="R181" s="396"/>
      <c r="S181" s="396"/>
      <c r="T181" s="396"/>
      <c r="U181" s="396"/>
      <c r="V181" s="395"/>
      <c r="W181" s="395"/>
      <c r="X181" s="396"/>
      <c r="Y181" s="403"/>
    </row>
    <row r="182" spans="1:25" x14ac:dyDescent="0.35">
      <c r="A182" s="393"/>
      <c r="B182" s="394"/>
      <c r="C182" s="393"/>
      <c r="D182" s="395"/>
      <c r="E182" s="395"/>
      <c r="F182" s="395"/>
      <c r="G182" s="395"/>
      <c r="H182" s="396"/>
      <c r="I182" s="395"/>
      <c r="J182" s="395"/>
      <c r="K182" s="396"/>
      <c r="L182" s="396"/>
      <c r="M182" s="396"/>
      <c r="N182" s="396"/>
      <c r="O182" s="396"/>
      <c r="P182" s="396"/>
      <c r="Q182" s="396"/>
      <c r="R182" s="396"/>
      <c r="S182" s="396"/>
      <c r="T182" s="396"/>
      <c r="U182" s="396"/>
      <c r="V182" s="395"/>
      <c r="W182" s="395"/>
      <c r="X182" s="396"/>
      <c r="Y182" s="403"/>
    </row>
    <row r="183" spans="1:25" x14ac:dyDescent="0.35">
      <c r="A183" s="393"/>
      <c r="B183" s="394"/>
      <c r="C183" s="393"/>
      <c r="D183" s="395"/>
      <c r="E183" s="395"/>
      <c r="F183" s="395"/>
      <c r="G183" s="395"/>
      <c r="H183" s="396"/>
      <c r="I183" s="395"/>
      <c r="J183" s="395"/>
      <c r="K183" s="396"/>
      <c r="L183" s="396"/>
      <c r="M183" s="396"/>
      <c r="N183" s="396"/>
      <c r="O183" s="396"/>
      <c r="P183" s="396"/>
      <c r="Q183" s="396"/>
      <c r="R183" s="396"/>
      <c r="S183" s="396"/>
      <c r="T183" s="396"/>
      <c r="U183" s="396"/>
      <c r="V183" s="395"/>
      <c r="W183" s="395"/>
      <c r="X183" s="396"/>
      <c r="Y183" s="403"/>
    </row>
    <row r="184" spans="1:25" x14ac:dyDescent="0.35">
      <c r="A184" s="393"/>
      <c r="B184" s="394"/>
      <c r="C184" s="393"/>
      <c r="D184" s="395"/>
      <c r="E184" s="395"/>
      <c r="F184" s="395"/>
      <c r="G184" s="395"/>
      <c r="H184" s="396"/>
      <c r="I184" s="395"/>
      <c r="J184" s="395"/>
      <c r="K184" s="396"/>
      <c r="L184" s="396"/>
      <c r="M184" s="396"/>
      <c r="N184" s="396"/>
      <c r="O184" s="396"/>
      <c r="P184" s="396"/>
      <c r="Q184" s="396"/>
      <c r="R184" s="396"/>
      <c r="S184" s="396"/>
      <c r="T184" s="396"/>
      <c r="U184" s="396"/>
      <c r="V184" s="395"/>
      <c r="W184" s="395"/>
      <c r="X184" s="396"/>
      <c r="Y184" s="403"/>
    </row>
    <row r="185" spans="1:25" x14ac:dyDescent="0.35">
      <c r="A185" s="393"/>
      <c r="B185" s="394"/>
      <c r="C185" s="393"/>
      <c r="D185" s="395"/>
      <c r="E185" s="395"/>
      <c r="F185" s="395"/>
      <c r="G185" s="395"/>
      <c r="H185" s="396"/>
      <c r="I185" s="395"/>
      <c r="J185" s="395"/>
      <c r="K185" s="396"/>
      <c r="L185" s="396"/>
      <c r="M185" s="396"/>
      <c r="N185" s="396"/>
      <c r="O185" s="396"/>
      <c r="P185" s="396"/>
      <c r="Q185" s="396"/>
      <c r="R185" s="396"/>
      <c r="S185" s="396"/>
      <c r="T185" s="396"/>
      <c r="U185" s="396"/>
      <c r="V185" s="395"/>
      <c r="W185" s="395"/>
      <c r="X185" s="396"/>
      <c r="Y185" s="403"/>
    </row>
    <row r="186" spans="1:25" x14ac:dyDescent="0.35">
      <c r="A186" s="393"/>
      <c r="B186" s="394"/>
      <c r="C186" s="393"/>
      <c r="D186" s="395"/>
      <c r="E186" s="395"/>
      <c r="F186" s="395"/>
      <c r="G186" s="395"/>
      <c r="H186" s="396"/>
      <c r="I186" s="395"/>
      <c r="J186" s="395"/>
      <c r="K186" s="396"/>
      <c r="L186" s="396"/>
      <c r="M186" s="396"/>
      <c r="N186" s="396"/>
      <c r="O186" s="396"/>
      <c r="P186" s="396"/>
      <c r="Q186" s="396"/>
      <c r="R186" s="396"/>
      <c r="S186" s="396"/>
      <c r="T186" s="396"/>
      <c r="U186" s="396"/>
      <c r="V186" s="395"/>
      <c r="W186" s="395"/>
      <c r="X186" s="396"/>
      <c r="Y186" s="403"/>
    </row>
    <row r="187" spans="1:25" x14ac:dyDescent="0.35">
      <c r="A187" s="393"/>
      <c r="B187" s="394"/>
      <c r="C187" s="393"/>
      <c r="D187" s="395"/>
      <c r="E187" s="395"/>
      <c r="F187" s="395"/>
      <c r="G187" s="395"/>
      <c r="H187" s="396"/>
      <c r="I187" s="395"/>
      <c r="J187" s="395"/>
      <c r="K187" s="396"/>
      <c r="L187" s="396"/>
      <c r="M187" s="396"/>
      <c r="N187" s="396"/>
      <c r="O187" s="396"/>
      <c r="P187" s="396"/>
      <c r="Q187" s="396"/>
      <c r="R187" s="396"/>
      <c r="S187" s="396"/>
      <c r="T187" s="396"/>
      <c r="U187" s="396"/>
      <c r="V187" s="395"/>
      <c r="W187" s="395"/>
      <c r="X187" s="396"/>
      <c r="Y187" s="403"/>
    </row>
    <row r="188" spans="1:25" x14ac:dyDescent="0.35">
      <c r="A188" s="393"/>
      <c r="B188" s="394"/>
      <c r="C188" s="393"/>
      <c r="D188" s="395"/>
      <c r="E188" s="395"/>
      <c r="F188" s="395"/>
      <c r="G188" s="395"/>
      <c r="H188" s="396"/>
      <c r="I188" s="395"/>
      <c r="J188" s="395"/>
      <c r="K188" s="396"/>
      <c r="L188" s="396"/>
      <c r="M188" s="396"/>
      <c r="N188" s="396"/>
      <c r="O188" s="396"/>
      <c r="P188" s="396"/>
      <c r="Q188" s="396"/>
      <c r="R188" s="396"/>
      <c r="S188" s="396"/>
      <c r="T188" s="396"/>
      <c r="U188" s="396"/>
      <c r="V188" s="395"/>
      <c r="W188" s="395"/>
      <c r="X188" s="396"/>
      <c r="Y188" s="403"/>
    </row>
    <row r="189" spans="1:25" x14ac:dyDescent="0.35">
      <c r="A189" s="393"/>
      <c r="B189" s="394"/>
      <c r="C189" s="393"/>
      <c r="D189" s="395"/>
      <c r="E189" s="395"/>
      <c r="F189" s="395"/>
      <c r="G189" s="395"/>
      <c r="H189" s="396"/>
      <c r="I189" s="395"/>
      <c r="J189" s="395"/>
      <c r="K189" s="396"/>
      <c r="L189" s="396"/>
      <c r="M189" s="396"/>
      <c r="N189" s="396"/>
      <c r="O189" s="396"/>
      <c r="P189" s="396"/>
      <c r="Q189" s="396"/>
      <c r="R189" s="396"/>
      <c r="S189" s="396"/>
      <c r="T189" s="396"/>
      <c r="U189" s="396"/>
      <c r="V189" s="395"/>
      <c r="W189" s="395"/>
      <c r="X189" s="396"/>
      <c r="Y189" s="403"/>
    </row>
    <row r="190" spans="1:25" x14ac:dyDescent="0.35">
      <c r="A190" s="393"/>
      <c r="B190" s="394"/>
      <c r="C190" s="393"/>
      <c r="D190" s="395"/>
      <c r="E190" s="395"/>
      <c r="F190" s="395"/>
      <c r="G190" s="395"/>
      <c r="H190" s="396"/>
      <c r="I190" s="395"/>
      <c r="J190" s="395"/>
      <c r="K190" s="396"/>
      <c r="L190" s="396"/>
      <c r="M190" s="396"/>
      <c r="N190" s="396"/>
      <c r="O190" s="396"/>
      <c r="P190" s="396"/>
      <c r="Q190" s="396"/>
      <c r="R190" s="396"/>
      <c r="S190" s="396"/>
      <c r="T190" s="396"/>
      <c r="U190" s="396"/>
      <c r="V190" s="395"/>
      <c r="W190" s="395"/>
      <c r="X190" s="396"/>
      <c r="Y190" s="403"/>
    </row>
    <row r="191" spans="1:25" x14ac:dyDescent="0.35">
      <c r="A191" s="393"/>
      <c r="B191" s="394"/>
      <c r="C191" s="393"/>
      <c r="D191" s="395"/>
      <c r="E191" s="395"/>
      <c r="F191" s="395"/>
      <c r="G191" s="395"/>
      <c r="H191" s="396"/>
      <c r="I191" s="395"/>
      <c r="J191" s="395"/>
      <c r="K191" s="396"/>
      <c r="L191" s="396"/>
      <c r="M191" s="396"/>
      <c r="N191" s="396"/>
      <c r="O191" s="396"/>
      <c r="P191" s="396"/>
      <c r="Q191" s="396"/>
      <c r="R191" s="396"/>
      <c r="S191" s="396"/>
      <c r="T191" s="396"/>
      <c r="U191" s="396"/>
      <c r="V191" s="395"/>
      <c r="W191" s="395"/>
      <c r="X191" s="396"/>
      <c r="Y191" s="403"/>
    </row>
    <row r="192" spans="1:25" x14ac:dyDescent="0.35">
      <c r="A192" s="393"/>
      <c r="B192" s="394"/>
      <c r="C192" s="393"/>
      <c r="D192" s="395"/>
      <c r="E192" s="395"/>
      <c r="F192" s="395"/>
      <c r="G192" s="395"/>
      <c r="H192" s="396"/>
      <c r="I192" s="395"/>
      <c r="J192" s="395"/>
      <c r="K192" s="396"/>
      <c r="L192" s="396"/>
      <c r="M192" s="396"/>
      <c r="N192" s="396"/>
      <c r="O192" s="396"/>
      <c r="P192" s="396"/>
      <c r="Q192" s="396"/>
      <c r="R192" s="396"/>
      <c r="S192" s="396"/>
      <c r="T192" s="396"/>
      <c r="U192" s="396"/>
      <c r="V192" s="395"/>
      <c r="W192" s="395"/>
      <c r="X192" s="396"/>
      <c r="Y192" s="403"/>
    </row>
    <row r="193" spans="1:25" x14ac:dyDescent="0.35">
      <c r="A193" s="393"/>
      <c r="B193" s="394"/>
      <c r="C193" s="393"/>
      <c r="D193" s="395"/>
      <c r="E193" s="395"/>
      <c r="F193" s="395"/>
      <c r="G193" s="395"/>
      <c r="H193" s="396"/>
      <c r="I193" s="395"/>
      <c r="J193" s="395"/>
      <c r="K193" s="396"/>
      <c r="L193" s="396"/>
      <c r="M193" s="396"/>
      <c r="N193" s="396"/>
      <c r="O193" s="396"/>
      <c r="P193" s="396"/>
      <c r="Q193" s="396"/>
      <c r="R193" s="396"/>
      <c r="S193" s="396"/>
      <c r="T193" s="396"/>
      <c r="U193" s="396"/>
      <c r="V193" s="395"/>
      <c r="W193" s="395"/>
      <c r="X193" s="396"/>
      <c r="Y193" s="403"/>
    </row>
    <row r="194" spans="1:25" x14ac:dyDescent="0.35">
      <c r="A194" s="393"/>
      <c r="B194" s="394"/>
      <c r="C194" s="393"/>
      <c r="D194" s="395"/>
      <c r="E194" s="395"/>
      <c r="F194" s="395"/>
      <c r="G194" s="395"/>
      <c r="H194" s="396"/>
      <c r="I194" s="395"/>
      <c r="J194" s="395"/>
      <c r="K194" s="396"/>
      <c r="L194" s="396"/>
      <c r="M194" s="396"/>
      <c r="N194" s="396"/>
      <c r="O194" s="396"/>
      <c r="P194" s="396"/>
      <c r="Q194" s="396"/>
      <c r="R194" s="396"/>
      <c r="S194" s="396"/>
      <c r="T194" s="396"/>
      <c r="U194" s="396"/>
      <c r="V194" s="395"/>
      <c r="W194" s="395"/>
      <c r="X194" s="396"/>
      <c r="Y194" s="403"/>
    </row>
    <row r="195" spans="1:25" x14ac:dyDescent="0.35">
      <c r="A195" s="393"/>
      <c r="B195" s="394"/>
      <c r="C195" s="393"/>
      <c r="D195" s="395"/>
      <c r="E195" s="395"/>
      <c r="F195" s="395"/>
      <c r="G195" s="395"/>
      <c r="H195" s="396"/>
      <c r="I195" s="395"/>
      <c r="J195" s="395"/>
      <c r="K195" s="396"/>
      <c r="L195" s="396"/>
      <c r="M195" s="396"/>
      <c r="N195" s="396"/>
      <c r="O195" s="396"/>
      <c r="P195" s="396"/>
      <c r="Q195" s="396"/>
      <c r="R195" s="396"/>
      <c r="S195" s="396"/>
      <c r="T195" s="396"/>
      <c r="U195" s="396"/>
      <c r="V195" s="395"/>
      <c r="W195" s="395"/>
      <c r="X195" s="396"/>
      <c r="Y195" s="403"/>
    </row>
    <row r="196" spans="1:25" x14ac:dyDescent="0.35">
      <c r="A196" s="393"/>
      <c r="B196" s="394"/>
      <c r="C196" s="393"/>
      <c r="D196" s="395"/>
      <c r="E196" s="395"/>
      <c r="F196" s="395"/>
      <c r="G196" s="395"/>
      <c r="H196" s="396"/>
      <c r="I196" s="395"/>
      <c r="J196" s="395"/>
      <c r="K196" s="396"/>
      <c r="L196" s="396"/>
      <c r="M196" s="396"/>
      <c r="N196" s="396"/>
      <c r="O196" s="396"/>
      <c r="P196" s="396"/>
      <c r="Q196" s="396"/>
      <c r="R196" s="396"/>
      <c r="S196" s="396"/>
      <c r="T196" s="396"/>
      <c r="U196" s="396"/>
      <c r="V196" s="395"/>
      <c r="W196" s="395"/>
      <c r="X196" s="396"/>
      <c r="Y196" s="403"/>
    </row>
    <row r="197" spans="1:25" x14ac:dyDescent="0.35">
      <c r="A197" s="393"/>
      <c r="B197" s="394"/>
      <c r="C197" s="393"/>
      <c r="D197" s="395"/>
      <c r="E197" s="395"/>
      <c r="F197" s="395"/>
      <c r="G197" s="395"/>
      <c r="H197" s="396"/>
      <c r="I197" s="395"/>
      <c r="J197" s="395"/>
      <c r="K197" s="396"/>
      <c r="L197" s="396"/>
      <c r="M197" s="396"/>
      <c r="N197" s="396"/>
      <c r="O197" s="396"/>
      <c r="P197" s="396"/>
      <c r="Q197" s="396"/>
      <c r="R197" s="396"/>
      <c r="S197" s="396"/>
      <c r="T197" s="396"/>
      <c r="U197" s="396"/>
      <c r="V197" s="395"/>
      <c r="W197" s="395"/>
      <c r="X197" s="396"/>
      <c r="Y197" s="403"/>
    </row>
    <row r="198" spans="1:25" x14ac:dyDescent="0.35">
      <c r="A198" s="393"/>
      <c r="B198" s="394"/>
      <c r="C198" s="393"/>
      <c r="D198" s="395"/>
      <c r="E198" s="395"/>
      <c r="F198" s="395"/>
      <c r="G198" s="395"/>
      <c r="H198" s="396"/>
      <c r="I198" s="395"/>
      <c r="J198" s="395"/>
      <c r="K198" s="396"/>
      <c r="L198" s="396"/>
      <c r="M198" s="396"/>
      <c r="N198" s="396"/>
      <c r="O198" s="396"/>
      <c r="P198" s="396"/>
      <c r="Q198" s="396"/>
      <c r="R198" s="396"/>
      <c r="S198" s="396"/>
      <c r="T198" s="396"/>
      <c r="U198" s="396"/>
      <c r="V198" s="395"/>
      <c r="W198" s="395"/>
      <c r="X198" s="396"/>
      <c r="Y198" s="403"/>
    </row>
    <row r="199" spans="1:25" x14ac:dyDescent="0.35">
      <c r="A199" s="393"/>
      <c r="B199" s="394"/>
      <c r="C199" s="393"/>
      <c r="D199" s="395"/>
      <c r="E199" s="395"/>
      <c r="F199" s="395"/>
      <c r="G199" s="395"/>
      <c r="H199" s="396"/>
      <c r="I199" s="395"/>
      <c r="J199" s="395"/>
      <c r="K199" s="396"/>
      <c r="L199" s="396"/>
      <c r="M199" s="396"/>
      <c r="N199" s="396"/>
      <c r="O199" s="396"/>
      <c r="P199" s="396"/>
      <c r="Q199" s="396"/>
      <c r="R199" s="396"/>
      <c r="S199" s="396"/>
      <c r="T199" s="396"/>
      <c r="U199" s="396"/>
      <c r="V199" s="395"/>
      <c r="W199" s="395"/>
      <c r="X199" s="396"/>
      <c r="Y199" s="403"/>
    </row>
    <row r="200" spans="1:25" x14ac:dyDescent="0.35">
      <c r="A200" s="393"/>
      <c r="B200" s="394"/>
      <c r="C200" s="393"/>
      <c r="D200" s="395"/>
      <c r="E200" s="395"/>
      <c r="F200" s="395"/>
      <c r="G200" s="395"/>
      <c r="H200" s="396"/>
      <c r="I200" s="395"/>
      <c r="J200" s="395"/>
      <c r="K200" s="396"/>
      <c r="L200" s="396"/>
      <c r="M200" s="396"/>
      <c r="N200" s="396"/>
      <c r="O200" s="396"/>
      <c r="P200" s="396"/>
      <c r="Q200" s="396"/>
      <c r="R200" s="396"/>
      <c r="S200" s="396"/>
      <c r="T200" s="396"/>
      <c r="U200" s="396"/>
      <c r="V200" s="395"/>
      <c r="W200" s="395"/>
      <c r="X200" s="396"/>
      <c r="Y200" s="403"/>
    </row>
    <row r="201" spans="1:25" x14ac:dyDescent="0.35">
      <c r="A201" s="393"/>
      <c r="B201" s="394"/>
      <c r="C201" s="393"/>
      <c r="D201" s="395"/>
      <c r="E201" s="395"/>
      <c r="F201" s="395"/>
      <c r="G201" s="395"/>
      <c r="H201" s="396"/>
      <c r="I201" s="395"/>
      <c r="J201" s="395"/>
      <c r="K201" s="396"/>
      <c r="L201" s="396"/>
      <c r="M201" s="396"/>
      <c r="N201" s="396"/>
      <c r="O201" s="396"/>
      <c r="P201" s="396"/>
      <c r="Q201" s="396"/>
      <c r="R201" s="396"/>
      <c r="S201" s="396"/>
      <c r="T201" s="396"/>
      <c r="U201" s="396"/>
      <c r="V201" s="395"/>
      <c r="W201" s="395"/>
      <c r="X201" s="396"/>
      <c r="Y201" s="403"/>
    </row>
    <row r="202" spans="1:25" x14ac:dyDescent="0.35">
      <c r="A202" s="393"/>
      <c r="B202" s="394"/>
      <c r="C202" s="393"/>
      <c r="D202" s="395"/>
      <c r="E202" s="395"/>
      <c r="F202" s="395"/>
      <c r="G202" s="395"/>
      <c r="H202" s="396"/>
      <c r="I202" s="395"/>
      <c r="J202" s="395"/>
      <c r="K202" s="396"/>
      <c r="L202" s="396"/>
      <c r="M202" s="396"/>
      <c r="N202" s="396"/>
      <c r="O202" s="396"/>
      <c r="P202" s="396"/>
      <c r="Q202" s="396"/>
      <c r="R202" s="396"/>
      <c r="S202" s="396"/>
      <c r="T202" s="396"/>
      <c r="U202" s="396"/>
      <c r="V202" s="395"/>
      <c r="W202" s="395"/>
      <c r="X202" s="396"/>
      <c r="Y202" s="403"/>
    </row>
    <row r="203" spans="1:25" x14ac:dyDescent="0.35">
      <c r="A203" s="393"/>
      <c r="B203" s="394"/>
      <c r="C203" s="393"/>
      <c r="D203" s="395"/>
      <c r="E203" s="395"/>
      <c r="F203" s="395"/>
      <c r="G203" s="395"/>
      <c r="H203" s="396"/>
      <c r="I203" s="395"/>
      <c r="J203" s="395"/>
      <c r="K203" s="396"/>
      <c r="L203" s="396"/>
      <c r="M203" s="396"/>
      <c r="N203" s="396"/>
      <c r="O203" s="396"/>
      <c r="P203" s="396"/>
      <c r="Q203" s="396"/>
      <c r="R203" s="396"/>
      <c r="S203" s="396"/>
      <c r="T203" s="396"/>
      <c r="U203" s="396"/>
      <c r="V203" s="395"/>
      <c r="W203" s="395"/>
      <c r="X203" s="396"/>
      <c r="Y203" s="403"/>
    </row>
    <row r="204" spans="1:25" x14ac:dyDescent="0.35">
      <c r="A204" s="393"/>
      <c r="B204" s="394"/>
      <c r="C204" s="393"/>
      <c r="D204" s="395"/>
      <c r="E204" s="395"/>
      <c r="F204" s="395"/>
      <c r="G204" s="395"/>
      <c r="H204" s="396"/>
      <c r="I204" s="395"/>
      <c r="J204" s="395"/>
      <c r="K204" s="396"/>
      <c r="L204" s="396"/>
      <c r="M204" s="396"/>
      <c r="N204" s="396"/>
      <c r="O204" s="396"/>
      <c r="P204" s="396"/>
      <c r="Q204" s="396"/>
      <c r="R204" s="396"/>
      <c r="S204" s="396"/>
      <c r="T204" s="396"/>
      <c r="U204" s="396"/>
      <c r="V204" s="395"/>
      <c r="W204" s="395"/>
      <c r="X204" s="396"/>
      <c r="Y204" s="403"/>
    </row>
    <row r="205" spans="1:25" x14ac:dyDescent="0.35">
      <c r="A205" s="393"/>
      <c r="B205" s="394"/>
      <c r="C205" s="393"/>
      <c r="D205" s="395"/>
      <c r="E205" s="395"/>
      <c r="F205" s="395"/>
      <c r="G205" s="395"/>
      <c r="H205" s="396"/>
      <c r="I205" s="395"/>
      <c r="J205" s="395"/>
      <c r="K205" s="396"/>
      <c r="L205" s="396"/>
      <c r="M205" s="396"/>
      <c r="N205" s="396"/>
      <c r="O205" s="396"/>
      <c r="P205" s="396"/>
      <c r="Q205" s="396"/>
      <c r="R205" s="396"/>
      <c r="S205" s="396"/>
      <c r="T205" s="396"/>
      <c r="U205" s="396"/>
      <c r="V205" s="395"/>
      <c r="W205" s="395"/>
      <c r="X205" s="396"/>
      <c r="Y205" s="403"/>
    </row>
    <row r="206" spans="1:25" x14ac:dyDescent="0.35">
      <c r="A206" s="393"/>
      <c r="B206" s="394"/>
      <c r="C206" s="393"/>
      <c r="D206" s="395"/>
      <c r="E206" s="395"/>
      <c r="F206" s="395"/>
      <c r="G206" s="395"/>
      <c r="H206" s="396"/>
      <c r="I206" s="395"/>
      <c r="J206" s="395"/>
      <c r="K206" s="396"/>
      <c r="L206" s="396"/>
      <c r="M206" s="396"/>
      <c r="N206" s="396"/>
      <c r="O206" s="396"/>
      <c r="P206" s="396"/>
      <c r="Q206" s="396"/>
      <c r="R206" s="396"/>
      <c r="S206" s="396"/>
      <c r="T206" s="396"/>
      <c r="U206" s="396"/>
      <c r="V206" s="395"/>
      <c r="W206" s="395"/>
      <c r="X206" s="396"/>
      <c r="Y206" s="403"/>
    </row>
    <row r="207" spans="1:25" x14ac:dyDescent="0.35">
      <c r="A207" s="393"/>
      <c r="B207" s="394"/>
      <c r="C207" s="393"/>
      <c r="D207" s="395"/>
      <c r="E207" s="395"/>
      <c r="F207" s="395"/>
      <c r="G207" s="395"/>
      <c r="H207" s="396"/>
      <c r="I207" s="395"/>
      <c r="J207" s="395"/>
      <c r="K207" s="396"/>
      <c r="L207" s="396"/>
      <c r="M207" s="396"/>
      <c r="N207" s="396"/>
      <c r="O207" s="396"/>
      <c r="P207" s="396"/>
      <c r="Q207" s="396"/>
      <c r="R207" s="396"/>
      <c r="S207" s="396"/>
      <c r="T207" s="396"/>
      <c r="U207" s="396"/>
      <c r="V207" s="395"/>
      <c r="W207" s="395"/>
      <c r="X207" s="396"/>
      <c r="Y207" s="403"/>
    </row>
    <row r="208" spans="1:25" x14ac:dyDescent="0.35">
      <c r="A208" s="393"/>
      <c r="B208" s="394"/>
      <c r="C208" s="393"/>
      <c r="D208" s="395"/>
      <c r="E208" s="395"/>
      <c r="F208" s="395"/>
      <c r="G208" s="395"/>
      <c r="H208" s="396"/>
      <c r="I208" s="395"/>
      <c r="J208" s="395"/>
      <c r="K208" s="396"/>
      <c r="L208" s="396"/>
      <c r="M208" s="396"/>
      <c r="N208" s="396"/>
      <c r="O208" s="396"/>
      <c r="P208" s="396"/>
      <c r="Q208" s="396"/>
      <c r="R208" s="396"/>
      <c r="S208" s="396"/>
      <c r="T208" s="396"/>
      <c r="U208" s="396"/>
      <c r="V208" s="395"/>
      <c r="W208" s="395"/>
      <c r="X208" s="396"/>
      <c r="Y208" s="403"/>
    </row>
    <row r="209" spans="1:25" x14ac:dyDescent="0.35">
      <c r="A209" s="393"/>
      <c r="B209" s="394"/>
      <c r="C209" s="393"/>
      <c r="D209" s="395"/>
      <c r="E209" s="395"/>
      <c r="F209" s="395"/>
      <c r="G209" s="395"/>
      <c r="H209" s="396"/>
      <c r="I209" s="395"/>
      <c r="J209" s="395"/>
      <c r="K209" s="396"/>
      <c r="L209" s="396"/>
      <c r="M209" s="396"/>
      <c r="N209" s="396"/>
      <c r="O209" s="396"/>
      <c r="P209" s="396"/>
      <c r="Q209" s="396"/>
      <c r="R209" s="396"/>
      <c r="S209" s="396"/>
      <c r="T209" s="396"/>
      <c r="U209" s="396"/>
      <c r="V209" s="395"/>
      <c r="W209" s="395"/>
      <c r="X209" s="396"/>
      <c r="Y209" s="403"/>
    </row>
    <row r="210" spans="1:25" x14ac:dyDescent="0.35">
      <c r="A210" s="393"/>
      <c r="B210" s="394"/>
      <c r="C210" s="393"/>
      <c r="D210" s="395"/>
      <c r="E210" s="395"/>
      <c r="F210" s="395"/>
      <c r="G210" s="395"/>
      <c r="H210" s="396"/>
      <c r="I210" s="395"/>
      <c r="J210" s="395"/>
      <c r="K210" s="396"/>
      <c r="L210" s="396"/>
      <c r="M210" s="396"/>
      <c r="N210" s="396"/>
      <c r="O210" s="396"/>
      <c r="P210" s="396"/>
      <c r="Q210" s="396"/>
      <c r="R210" s="396"/>
      <c r="S210" s="396"/>
      <c r="T210" s="396"/>
      <c r="U210" s="396"/>
      <c r="V210" s="395"/>
      <c r="W210" s="395"/>
      <c r="X210" s="396"/>
      <c r="Y210" s="403"/>
    </row>
    <row r="211" spans="1:25" x14ac:dyDescent="0.35">
      <c r="A211" s="393"/>
      <c r="B211" s="394"/>
      <c r="C211" s="393"/>
      <c r="D211" s="395"/>
      <c r="E211" s="395"/>
      <c r="F211" s="395"/>
      <c r="G211" s="395"/>
      <c r="H211" s="396"/>
      <c r="I211" s="395"/>
      <c r="J211" s="395"/>
      <c r="K211" s="396"/>
      <c r="L211" s="396"/>
      <c r="M211" s="396"/>
      <c r="N211" s="396"/>
      <c r="O211" s="396"/>
      <c r="P211" s="396"/>
      <c r="Q211" s="396"/>
      <c r="R211" s="396"/>
      <c r="S211" s="396"/>
      <c r="T211" s="396"/>
      <c r="U211" s="396"/>
      <c r="V211" s="395"/>
      <c r="W211" s="395"/>
      <c r="X211" s="396"/>
      <c r="Y211" s="403"/>
    </row>
    <row r="212" spans="1:25" x14ac:dyDescent="0.35">
      <c r="A212" s="393"/>
      <c r="B212" s="394"/>
      <c r="C212" s="393"/>
      <c r="D212" s="395"/>
      <c r="E212" s="395"/>
      <c r="F212" s="395"/>
      <c r="G212" s="395"/>
      <c r="H212" s="396"/>
      <c r="I212" s="395"/>
      <c r="J212" s="395"/>
      <c r="K212" s="396"/>
      <c r="L212" s="396"/>
      <c r="M212" s="396"/>
      <c r="N212" s="396"/>
      <c r="O212" s="396"/>
      <c r="P212" s="396"/>
      <c r="Q212" s="396"/>
      <c r="R212" s="396"/>
      <c r="S212" s="396"/>
      <c r="T212" s="396"/>
      <c r="U212" s="396"/>
      <c r="V212" s="395"/>
      <c r="W212" s="395"/>
      <c r="X212" s="396"/>
      <c r="Y212" s="403"/>
    </row>
    <row r="213" spans="1:25" x14ac:dyDescent="0.35">
      <c r="A213" s="393"/>
      <c r="B213" s="394"/>
      <c r="C213" s="393"/>
      <c r="D213" s="395"/>
      <c r="E213" s="395"/>
      <c r="F213" s="395"/>
      <c r="G213" s="395"/>
      <c r="H213" s="396"/>
      <c r="I213" s="395"/>
      <c r="J213" s="395"/>
      <c r="K213" s="396"/>
      <c r="L213" s="396"/>
      <c r="M213" s="396"/>
      <c r="N213" s="396"/>
      <c r="O213" s="396"/>
      <c r="P213" s="396"/>
      <c r="Q213" s="396"/>
      <c r="R213" s="396"/>
      <c r="S213" s="396"/>
      <c r="T213" s="396"/>
      <c r="U213" s="396"/>
      <c r="V213" s="395"/>
      <c r="W213" s="395"/>
      <c r="X213" s="396"/>
      <c r="Y213" s="403"/>
    </row>
    <row r="214" spans="1:25" x14ac:dyDescent="0.35">
      <c r="A214" s="393"/>
      <c r="B214" s="394"/>
      <c r="C214" s="393"/>
      <c r="D214" s="395"/>
      <c r="E214" s="395"/>
      <c r="F214" s="395"/>
      <c r="G214" s="395"/>
      <c r="H214" s="396"/>
      <c r="I214" s="395"/>
      <c r="J214" s="395"/>
      <c r="K214" s="396"/>
      <c r="L214" s="396"/>
      <c r="M214" s="396"/>
      <c r="N214" s="396"/>
      <c r="O214" s="396"/>
      <c r="P214" s="396"/>
      <c r="Q214" s="396"/>
      <c r="R214" s="396"/>
      <c r="S214" s="396"/>
      <c r="T214" s="396"/>
      <c r="U214" s="396"/>
      <c r="V214" s="395"/>
      <c r="W214" s="395"/>
      <c r="X214" s="396"/>
      <c r="Y214" s="403"/>
    </row>
    <row r="215" spans="1:25" x14ac:dyDescent="0.35">
      <c r="A215" s="393"/>
      <c r="B215" s="394"/>
      <c r="C215" s="393"/>
      <c r="D215" s="395"/>
      <c r="E215" s="395"/>
      <c r="F215" s="395"/>
      <c r="G215" s="395"/>
      <c r="H215" s="396"/>
      <c r="I215" s="395"/>
      <c r="J215" s="395"/>
      <c r="K215" s="396"/>
      <c r="L215" s="396"/>
      <c r="M215" s="396"/>
      <c r="N215" s="396"/>
      <c r="O215" s="396"/>
      <c r="P215" s="396"/>
      <c r="Q215" s="396"/>
      <c r="R215" s="396"/>
      <c r="S215" s="396"/>
      <c r="T215" s="396"/>
      <c r="U215" s="396"/>
      <c r="V215" s="395"/>
      <c r="W215" s="395"/>
      <c r="X215" s="396"/>
      <c r="Y215" s="403"/>
    </row>
    <row r="216" spans="1:25" x14ac:dyDescent="0.35">
      <c r="A216" s="393"/>
      <c r="B216" s="394"/>
      <c r="C216" s="393"/>
      <c r="D216" s="395"/>
      <c r="E216" s="395"/>
      <c r="F216" s="395"/>
      <c r="G216" s="395"/>
      <c r="H216" s="396"/>
      <c r="I216" s="395"/>
      <c r="J216" s="395"/>
      <c r="K216" s="396"/>
      <c r="L216" s="396"/>
      <c r="M216" s="396"/>
      <c r="N216" s="396"/>
      <c r="O216" s="396"/>
      <c r="P216" s="396"/>
      <c r="Q216" s="396"/>
      <c r="R216" s="396"/>
      <c r="S216" s="396"/>
      <c r="T216" s="396"/>
      <c r="U216" s="396"/>
      <c r="V216" s="395"/>
      <c r="W216" s="395"/>
      <c r="X216" s="396"/>
      <c r="Y216" s="403"/>
    </row>
    <row r="217" spans="1:25" x14ac:dyDescent="0.35">
      <c r="A217" s="393"/>
      <c r="B217" s="394"/>
      <c r="C217" s="393"/>
      <c r="D217" s="395"/>
      <c r="E217" s="395"/>
      <c r="F217" s="395"/>
      <c r="G217" s="395"/>
      <c r="H217" s="396"/>
      <c r="I217" s="395"/>
      <c r="J217" s="395"/>
      <c r="K217" s="396"/>
      <c r="L217" s="396"/>
      <c r="M217" s="396"/>
      <c r="N217" s="396"/>
      <c r="O217" s="396"/>
      <c r="P217" s="396"/>
      <c r="Q217" s="396"/>
      <c r="R217" s="396"/>
      <c r="S217" s="396"/>
      <c r="T217" s="396"/>
      <c r="U217" s="396"/>
      <c r="V217" s="395"/>
      <c r="W217" s="395"/>
      <c r="X217" s="396"/>
      <c r="Y217" s="403"/>
    </row>
    <row r="218" spans="1:25" x14ac:dyDescent="0.35">
      <c r="A218" s="393"/>
      <c r="B218" s="394"/>
      <c r="C218" s="393"/>
      <c r="D218" s="395"/>
      <c r="E218" s="395"/>
      <c r="F218" s="395"/>
      <c r="G218" s="395"/>
      <c r="H218" s="396"/>
      <c r="I218" s="395"/>
      <c r="J218" s="395"/>
      <c r="K218" s="396"/>
      <c r="L218" s="396"/>
      <c r="M218" s="396"/>
      <c r="N218" s="396"/>
      <c r="O218" s="396"/>
      <c r="P218" s="396"/>
      <c r="Q218" s="396"/>
      <c r="R218" s="396"/>
      <c r="S218" s="396"/>
      <c r="T218" s="396"/>
      <c r="U218" s="396"/>
      <c r="V218" s="395"/>
      <c r="W218" s="395"/>
      <c r="X218" s="396"/>
      <c r="Y218" s="403"/>
    </row>
    <row r="219" spans="1:25" x14ac:dyDescent="0.35">
      <c r="A219" s="393"/>
      <c r="B219" s="394"/>
      <c r="C219" s="393"/>
      <c r="D219" s="395"/>
      <c r="E219" s="395"/>
      <c r="F219" s="395"/>
      <c r="G219" s="395"/>
      <c r="H219" s="396"/>
      <c r="I219" s="395"/>
      <c r="J219" s="395"/>
      <c r="K219" s="396"/>
      <c r="L219" s="396"/>
      <c r="M219" s="396"/>
      <c r="N219" s="396"/>
      <c r="O219" s="396"/>
      <c r="P219" s="396"/>
      <c r="Q219" s="396"/>
      <c r="R219" s="396"/>
      <c r="S219" s="396"/>
      <c r="T219" s="396"/>
      <c r="U219" s="396"/>
      <c r="V219" s="395"/>
      <c r="W219" s="395"/>
      <c r="X219" s="396"/>
      <c r="Y219" s="403"/>
    </row>
    <row r="220" spans="1:25" x14ac:dyDescent="0.35">
      <c r="A220" s="393"/>
      <c r="B220" s="394"/>
      <c r="C220" s="393"/>
      <c r="D220" s="395"/>
      <c r="E220" s="395"/>
      <c r="F220" s="395"/>
      <c r="G220" s="395"/>
      <c r="H220" s="396"/>
      <c r="I220" s="395"/>
      <c r="J220" s="395"/>
      <c r="K220" s="396"/>
      <c r="L220" s="396"/>
      <c r="M220" s="396"/>
      <c r="N220" s="396"/>
      <c r="O220" s="396"/>
      <c r="P220" s="396"/>
      <c r="Q220" s="396"/>
      <c r="R220" s="396"/>
      <c r="S220" s="396"/>
      <c r="T220" s="396"/>
      <c r="U220" s="396"/>
      <c r="V220" s="395"/>
      <c r="W220" s="395"/>
      <c r="X220" s="396"/>
      <c r="Y220" s="403"/>
    </row>
    <row r="221" spans="1:25" x14ac:dyDescent="0.35">
      <c r="A221" s="393"/>
      <c r="B221" s="394"/>
      <c r="C221" s="393"/>
      <c r="D221" s="395"/>
      <c r="E221" s="395"/>
      <c r="F221" s="395"/>
      <c r="G221" s="395"/>
      <c r="H221" s="396"/>
      <c r="I221" s="395"/>
      <c r="J221" s="395"/>
      <c r="K221" s="396"/>
      <c r="L221" s="396"/>
      <c r="M221" s="396"/>
      <c r="N221" s="396"/>
      <c r="O221" s="396"/>
      <c r="P221" s="396"/>
      <c r="Q221" s="396"/>
      <c r="R221" s="396"/>
      <c r="S221" s="396"/>
      <c r="T221" s="396"/>
      <c r="U221" s="396"/>
      <c r="V221" s="395"/>
      <c r="W221" s="395"/>
      <c r="X221" s="396"/>
      <c r="Y221" s="403"/>
    </row>
    <row r="222" spans="1:25" x14ac:dyDescent="0.35">
      <c r="A222" s="393"/>
      <c r="B222" s="394"/>
      <c r="C222" s="393"/>
      <c r="D222" s="395"/>
      <c r="E222" s="395"/>
      <c r="F222" s="395"/>
      <c r="G222" s="395"/>
      <c r="H222" s="396"/>
      <c r="I222" s="395"/>
      <c r="J222" s="395"/>
      <c r="K222" s="396"/>
      <c r="L222" s="396"/>
      <c r="M222" s="396"/>
      <c r="N222" s="396"/>
      <c r="O222" s="396"/>
      <c r="P222" s="396"/>
      <c r="Q222" s="396"/>
      <c r="R222" s="396"/>
      <c r="S222" s="396"/>
      <c r="T222" s="396"/>
      <c r="U222" s="396"/>
      <c r="V222" s="395"/>
      <c r="W222" s="395"/>
      <c r="X222" s="396"/>
      <c r="Y222" s="403"/>
    </row>
    <row r="223" spans="1:25" x14ac:dyDescent="0.35">
      <c r="A223" s="393"/>
      <c r="B223" s="394"/>
      <c r="C223" s="393"/>
      <c r="D223" s="395"/>
      <c r="E223" s="395"/>
      <c r="F223" s="395"/>
      <c r="G223" s="395"/>
      <c r="H223" s="396"/>
      <c r="I223" s="395"/>
      <c r="J223" s="395"/>
      <c r="K223" s="396"/>
      <c r="L223" s="396"/>
      <c r="M223" s="396"/>
      <c r="N223" s="396"/>
      <c r="O223" s="396"/>
      <c r="P223" s="396"/>
      <c r="Q223" s="396"/>
      <c r="R223" s="396"/>
      <c r="S223" s="396"/>
      <c r="T223" s="396"/>
      <c r="U223" s="396"/>
      <c r="V223" s="395"/>
      <c r="W223" s="395"/>
      <c r="X223" s="396"/>
      <c r="Y223" s="403"/>
    </row>
    <row r="224" spans="1:25" x14ac:dyDescent="0.35">
      <c r="A224" s="393"/>
      <c r="B224" s="394"/>
      <c r="C224" s="393"/>
      <c r="D224" s="395"/>
      <c r="E224" s="395"/>
      <c r="F224" s="395"/>
      <c r="G224" s="395"/>
      <c r="H224" s="396"/>
      <c r="I224" s="395"/>
      <c r="J224" s="395"/>
      <c r="K224" s="396"/>
      <c r="L224" s="396"/>
      <c r="M224" s="396"/>
      <c r="N224" s="396"/>
      <c r="O224" s="396"/>
      <c r="P224" s="396"/>
      <c r="Q224" s="396"/>
      <c r="R224" s="396"/>
      <c r="S224" s="396"/>
      <c r="T224" s="396"/>
      <c r="U224" s="396"/>
      <c r="V224" s="395"/>
      <c r="W224" s="395"/>
      <c r="X224" s="396"/>
      <c r="Y224" s="403"/>
    </row>
    <row r="225" spans="1:25" x14ac:dyDescent="0.35">
      <c r="A225" s="393"/>
      <c r="B225" s="394"/>
      <c r="C225" s="393"/>
      <c r="D225" s="395"/>
      <c r="E225" s="395"/>
      <c r="F225" s="395"/>
      <c r="G225" s="395"/>
      <c r="H225" s="396"/>
      <c r="I225" s="395"/>
      <c r="J225" s="395"/>
      <c r="K225" s="396"/>
      <c r="L225" s="396"/>
      <c r="M225" s="396"/>
      <c r="N225" s="396"/>
      <c r="O225" s="396"/>
      <c r="P225" s="396"/>
      <c r="Q225" s="396"/>
      <c r="R225" s="396"/>
      <c r="S225" s="396"/>
      <c r="T225" s="396"/>
      <c r="U225" s="396"/>
      <c r="V225" s="395"/>
      <c r="W225" s="395"/>
      <c r="X225" s="396"/>
      <c r="Y225" s="403"/>
    </row>
    <row r="226" spans="1:25" x14ac:dyDescent="0.35">
      <c r="A226" s="393"/>
      <c r="B226" s="394"/>
      <c r="C226" s="393"/>
      <c r="D226" s="395"/>
      <c r="E226" s="395"/>
      <c r="F226" s="395"/>
      <c r="G226" s="395"/>
      <c r="H226" s="396"/>
      <c r="I226" s="395"/>
      <c r="J226" s="395"/>
      <c r="K226" s="396"/>
      <c r="L226" s="396"/>
      <c r="M226" s="396"/>
      <c r="N226" s="396"/>
      <c r="O226" s="396"/>
      <c r="P226" s="396"/>
      <c r="Q226" s="396"/>
      <c r="R226" s="396"/>
      <c r="S226" s="396"/>
      <c r="T226" s="396"/>
      <c r="U226" s="396"/>
      <c r="V226" s="395"/>
      <c r="W226" s="395"/>
      <c r="X226" s="396"/>
      <c r="Y226" s="403"/>
    </row>
    <row r="227" spans="1:25" x14ac:dyDescent="0.35">
      <c r="A227" s="393"/>
      <c r="B227" s="394"/>
      <c r="C227" s="393"/>
      <c r="D227" s="395"/>
      <c r="E227" s="395"/>
      <c r="F227" s="395"/>
      <c r="G227" s="395"/>
      <c r="H227" s="396"/>
      <c r="I227" s="395"/>
      <c r="J227" s="395"/>
      <c r="K227" s="396"/>
      <c r="L227" s="396"/>
      <c r="M227" s="396"/>
      <c r="N227" s="396"/>
      <c r="O227" s="396"/>
      <c r="P227" s="396"/>
      <c r="Q227" s="396"/>
      <c r="R227" s="396"/>
      <c r="S227" s="396"/>
      <c r="T227" s="396"/>
      <c r="U227" s="396"/>
      <c r="V227" s="395"/>
      <c r="W227" s="395"/>
      <c r="X227" s="396"/>
      <c r="Y227" s="403"/>
    </row>
    <row r="228" spans="1:25" x14ac:dyDescent="0.35">
      <c r="A228" s="393"/>
      <c r="B228" s="394"/>
      <c r="C228" s="393"/>
      <c r="D228" s="395"/>
      <c r="E228" s="395"/>
      <c r="F228" s="395"/>
      <c r="G228" s="395"/>
      <c r="H228" s="396"/>
      <c r="I228" s="395"/>
      <c r="J228" s="395"/>
      <c r="K228" s="396"/>
      <c r="L228" s="396"/>
      <c r="M228" s="396"/>
      <c r="N228" s="396"/>
      <c r="O228" s="396"/>
      <c r="P228" s="396"/>
      <c r="Q228" s="396"/>
      <c r="R228" s="396"/>
      <c r="S228" s="396"/>
      <c r="T228" s="396"/>
      <c r="U228" s="396"/>
      <c r="V228" s="395"/>
      <c r="W228" s="395"/>
      <c r="X228" s="396"/>
      <c r="Y228" s="403"/>
    </row>
    <row r="229" spans="1:25" x14ac:dyDescent="0.35">
      <c r="A229" s="393"/>
      <c r="B229" s="394"/>
      <c r="C229" s="393"/>
      <c r="D229" s="395"/>
      <c r="E229" s="395"/>
      <c r="F229" s="395"/>
      <c r="G229" s="395"/>
      <c r="H229" s="396"/>
      <c r="I229" s="395"/>
      <c r="J229" s="395"/>
      <c r="K229" s="396"/>
      <c r="L229" s="396"/>
      <c r="M229" s="396"/>
      <c r="N229" s="396"/>
      <c r="O229" s="396"/>
      <c r="P229" s="396"/>
      <c r="Q229" s="396"/>
      <c r="R229" s="396"/>
      <c r="S229" s="396"/>
      <c r="T229" s="396"/>
      <c r="U229" s="396"/>
      <c r="V229" s="395"/>
      <c r="W229" s="395"/>
      <c r="X229" s="396"/>
      <c r="Y229" s="403"/>
    </row>
    <row r="230" spans="1:25" x14ac:dyDescent="0.35">
      <c r="A230" s="393"/>
      <c r="B230" s="394"/>
      <c r="C230" s="393"/>
      <c r="D230" s="395"/>
      <c r="E230" s="395"/>
      <c r="F230" s="395"/>
      <c r="G230" s="395"/>
      <c r="H230" s="396"/>
      <c r="I230" s="395"/>
      <c r="J230" s="395"/>
      <c r="K230" s="396"/>
      <c r="L230" s="396"/>
      <c r="M230" s="396"/>
      <c r="N230" s="396"/>
      <c r="O230" s="396"/>
      <c r="P230" s="396"/>
      <c r="Q230" s="396"/>
      <c r="R230" s="396"/>
      <c r="S230" s="396"/>
      <c r="T230" s="396"/>
      <c r="U230" s="396"/>
      <c r="V230" s="395"/>
      <c r="W230" s="395"/>
      <c r="X230" s="396"/>
      <c r="Y230" s="403"/>
    </row>
    <row r="231" spans="1:25" x14ac:dyDescent="0.35">
      <c r="A231" s="393"/>
      <c r="B231" s="394"/>
      <c r="C231" s="393"/>
      <c r="D231" s="395"/>
      <c r="E231" s="395"/>
      <c r="F231" s="395"/>
      <c r="G231" s="395"/>
      <c r="H231" s="396"/>
      <c r="I231" s="395"/>
      <c r="J231" s="395"/>
      <c r="K231" s="396"/>
      <c r="L231" s="396"/>
      <c r="M231" s="396"/>
      <c r="N231" s="396"/>
      <c r="O231" s="396"/>
      <c r="P231" s="396"/>
      <c r="Q231" s="396"/>
      <c r="R231" s="396"/>
      <c r="S231" s="396"/>
      <c r="T231" s="396"/>
      <c r="U231" s="396"/>
      <c r="V231" s="395"/>
      <c r="W231" s="395"/>
      <c r="X231" s="396"/>
      <c r="Y231" s="403"/>
    </row>
    <row r="232" spans="1:25" x14ac:dyDescent="0.35">
      <c r="A232" s="393"/>
      <c r="B232" s="394"/>
      <c r="C232" s="393"/>
      <c r="D232" s="395"/>
      <c r="E232" s="395"/>
      <c r="F232" s="395"/>
      <c r="G232" s="395"/>
      <c r="H232" s="396"/>
      <c r="I232" s="395"/>
      <c r="J232" s="395"/>
      <c r="K232" s="396"/>
      <c r="L232" s="396"/>
      <c r="M232" s="396"/>
      <c r="N232" s="396"/>
      <c r="O232" s="396"/>
      <c r="P232" s="396"/>
      <c r="Q232" s="396"/>
      <c r="R232" s="396"/>
      <c r="S232" s="396"/>
      <c r="T232" s="396"/>
      <c r="U232" s="396"/>
      <c r="V232" s="395"/>
      <c r="W232" s="395"/>
      <c r="X232" s="396"/>
      <c r="Y232" s="403"/>
    </row>
    <row r="233" spans="1:25" x14ac:dyDescent="0.35">
      <c r="A233" s="393"/>
      <c r="B233" s="394"/>
      <c r="C233" s="393"/>
      <c r="D233" s="395"/>
      <c r="E233" s="395"/>
      <c r="F233" s="395"/>
      <c r="G233" s="395"/>
      <c r="H233" s="396"/>
      <c r="I233" s="395"/>
      <c r="J233" s="395"/>
      <c r="K233" s="396"/>
      <c r="L233" s="396"/>
      <c r="M233" s="396"/>
      <c r="N233" s="396"/>
      <c r="O233" s="396"/>
      <c r="P233" s="396"/>
      <c r="Q233" s="396"/>
      <c r="R233" s="396"/>
      <c r="S233" s="396"/>
      <c r="T233" s="396"/>
      <c r="U233" s="396"/>
      <c r="V233" s="395"/>
      <c r="W233" s="395"/>
      <c r="X233" s="396"/>
      <c r="Y233" s="403"/>
    </row>
    <row r="234" spans="1:25" x14ac:dyDescent="0.35">
      <c r="A234" s="393"/>
      <c r="B234" s="394"/>
      <c r="C234" s="393"/>
      <c r="D234" s="395"/>
      <c r="E234" s="395"/>
      <c r="F234" s="395"/>
      <c r="G234" s="395"/>
      <c r="H234" s="396"/>
      <c r="I234" s="395"/>
      <c r="J234" s="395"/>
      <c r="K234" s="396"/>
      <c r="L234" s="396"/>
      <c r="M234" s="396"/>
      <c r="N234" s="396"/>
      <c r="O234" s="396"/>
      <c r="P234" s="396"/>
      <c r="Q234" s="396"/>
      <c r="R234" s="396"/>
      <c r="S234" s="396"/>
      <c r="T234" s="396"/>
      <c r="U234" s="396"/>
      <c r="V234" s="395"/>
      <c r="W234" s="395"/>
      <c r="X234" s="396"/>
      <c r="Y234" s="403"/>
    </row>
    <row r="235" spans="1:25" x14ac:dyDescent="0.35">
      <c r="A235" s="393"/>
      <c r="B235" s="394"/>
      <c r="C235" s="393"/>
      <c r="D235" s="395"/>
      <c r="E235" s="395"/>
      <c r="F235" s="395"/>
      <c r="G235" s="395"/>
      <c r="H235" s="396"/>
      <c r="I235" s="395"/>
      <c r="J235" s="395"/>
      <c r="K235" s="396"/>
      <c r="L235" s="396"/>
      <c r="M235" s="396"/>
      <c r="N235" s="396"/>
      <c r="O235" s="396"/>
      <c r="P235" s="396"/>
      <c r="Q235" s="396"/>
      <c r="R235" s="396"/>
      <c r="S235" s="396"/>
      <c r="T235" s="396"/>
      <c r="U235" s="396"/>
      <c r="V235" s="395"/>
      <c r="W235" s="395"/>
      <c r="X235" s="396"/>
      <c r="Y235" s="403"/>
    </row>
    <row r="236" spans="1:25" x14ac:dyDescent="0.35">
      <c r="A236" s="393"/>
      <c r="B236" s="394"/>
      <c r="C236" s="393"/>
      <c r="D236" s="395"/>
      <c r="E236" s="395"/>
      <c r="F236" s="395"/>
      <c r="G236" s="395"/>
      <c r="H236" s="396"/>
      <c r="I236" s="395"/>
      <c r="J236" s="395"/>
      <c r="K236" s="396"/>
      <c r="L236" s="396"/>
      <c r="M236" s="396"/>
      <c r="N236" s="396"/>
      <c r="O236" s="396"/>
      <c r="P236" s="396"/>
      <c r="Q236" s="396"/>
      <c r="R236" s="396"/>
      <c r="S236" s="396"/>
      <c r="T236" s="396"/>
      <c r="U236" s="396"/>
      <c r="V236" s="395"/>
      <c r="W236" s="395"/>
      <c r="X236" s="396"/>
      <c r="Y236" s="403"/>
    </row>
    <row r="237" spans="1:25" x14ac:dyDescent="0.35">
      <c r="A237" s="393"/>
      <c r="B237" s="394"/>
      <c r="C237" s="393"/>
      <c r="D237" s="395"/>
      <c r="E237" s="395"/>
      <c r="F237" s="395"/>
      <c r="G237" s="395"/>
      <c r="H237" s="396"/>
      <c r="I237" s="395"/>
      <c r="J237" s="395"/>
      <c r="K237" s="396"/>
      <c r="L237" s="396"/>
      <c r="M237" s="396"/>
      <c r="N237" s="396"/>
      <c r="O237" s="396"/>
      <c r="P237" s="396"/>
      <c r="Q237" s="396"/>
      <c r="R237" s="396"/>
      <c r="S237" s="396"/>
      <c r="T237" s="396"/>
      <c r="U237" s="396"/>
      <c r="V237" s="395"/>
      <c r="W237" s="395"/>
      <c r="X237" s="396"/>
      <c r="Y237" s="403"/>
    </row>
    <row r="238" spans="1:25" x14ac:dyDescent="0.35">
      <c r="A238" s="393"/>
      <c r="B238" s="394"/>
      <c r="C238" s="393"/>
      <c r="D238" s="395"/>
      <c r="E238" s="395"/>
      <c r="F238" s="395"/>
      <c r="G238" s="395"/>
      <c r="H238" s="396"/>
      <c r="I238" s="395"/>
      <c r="J238" s="395"/>
      <c r="K238" s="396"/>
      <c r="L238" s="396"/>
      <c r="M238" s="396"/>
      <c r="N238" s="396"/>
      <c r="O238" s="396"/>
      <c r="P238" s="396"/>
      <c r="Q238" s="396"/>
      <c r="R238" s="396"/>
      <c r="S238" s="396"/>
      <c r="T238" s="396"/>
      <c r="U238" s="396"/>
      <c r="V238" s="395"/>
      <c r="W238" s="395"/>
      <c r="X238" s="396"/>
      <c r="Y238" s="403"/>
    </row>
    <row r="239" spans="1:25" x14ac:dyDescent="0.35">
      <c r="A239" s="393"/>
      <c r="B239" s="394"/>
      <c r="C239" s="393"/>
      <c r="D239" s="395"/>
      <c r="E239" s="395"/>
      <c r="F239" s="395"/>
      <c r="G239" s="395"/>
      <c r="H239" s="396"/>
      <c r="I239" s="395"/>
      <c r="J239" s="395"/>
      <c r="K239" s="396"/>
      <c r="L239" s="396"/>
      <c r="M239" s="396"/>
      <c r="N239" s="396"/>
      <c r="O239" s="396"/>
      <c r="P239" s="396"/>
      <c r="Q239" s="396"/>
      <c r="R239" s="396"/>
      <c r="S239" s="396"/>
      <c r="T239" s="396"/>
      <c r="U239" s="396"/>
      <c r="V239" s="395"/>
      <c r="W239" s="395"/>
      <c r="X239" s="396"/>
      <c r="Y239" s="403"/>
    </row>
    <row r="240" spans="1:25" x14ac:dyDescent="0.35">
      <c r="A240" s="393"/>
      <c r="B240" s="394"/>
      <c r="C240" s="393"/>
      <c r="D240" s="395"/>
      <c r="E240" s="395"/>
      <c r="F240" s="395"/>
      <c r="G240" s="395"/>
      <c r="H240" s="396"/>
      <c r="I240" s="395"/>
      <c r="J240" s="395"/>
      <c r="K240" s="396"/>
      <c r="L240" s="396"/>
      <c r="M240" s="396"/>
      <c r="N240" s="396"/>
      <c r="O240" s="396"/>
      <c r="P240" s="396"/>
      <c r="Q240" s="396"/>
      <c r="R240" s="396"/>
      <c r="S240" s="396"/>
      <c r="T240" s="396"/>
      <c r="U240" s="396"/>
      <c r="V240" s="395"/>
      <c r="W240" s="395"/>
      <c r="X240" s="396"/>
      <c r="Y240" s="403"/>
    </row>
    <row r="241" spans="1:25" x14ac:dyDescent="0.35">
      <c r="A241" s="393"/>
      <c r="B241" s="394"/>
      <c r="C241" s="393"/>
      <c r="D241" s="395"/>
      <c r="E241" s="395"/>
      <c r="F241" s="395"/>
      <c r="G241" s="395"/>
      <c r="H241" s="396"/>
      <c r="I241" s="395"/>
      <c r="J241" s="395"/>
      <c r="K241" s="396"/>
      <c r="L241" s="396"/>
      <c r="M241" s="396"/>
      <c r="N241" s="396"/>
      <c r="O241" s="396"/>
      <c r="P241" s="396"/>
      <c r="Q241" s="396"/>
      <c r="R241" s="396"/>
      <c r="S241" s="396"/>
      <c r="T241" s="396"/>
      <c r="U241" s="396"/>
      <c r="V241" s="395"/>
      <c r="W241" s="395"/>
      <c r="X241" s="396"/>
      <c r="Y241" s="403"/>
    </row>
    <row r="242" spans="1:25" x14ac:dyDescent="0.35">
      <c r="A242" s="393"/>
      <c r="B242" s="394"/>
      <c r="C242" s="393"/>
      <c r="D242" s="395"/>
      <c r="E242" s="395"/>
      <c r="F242" s="395"/>
      <c r="G242" s="395"/>
      <c r="H242" s="396"/>
      <c r="I242" s="395"/>
      <c r="J242" s="395"/>
      <c r="K242" s="396"/>
      <c r="L242" s="396"/>
      <c r="M242" s="396"/>
      <c r="N242" s="396"/>
      <c r="O242" s="396"/>
      <c r="P242" s="396"/>
      <c r="Q242" s="396"/>
      <c r="R242" s="396"/>
      <c r="S242" s="396"/>
      <c r="T242" s="396"/>
      <c r="U242" s="396"/>
      <c r="V242" s="395"/>
      <c r="W242" s="395"/>
      <c r="X242" s="396"/>
      <c r="Y242" s="403"/>
    </row>
    <row r="243" spans="1:25" x14ac:dyDescent="0.35">
      <c r="A243" s="393"/>
      <c r="B243" s="394"/>
      <c r="C243" s="393"/>
      <c r="D243" s="395"/>
      <c r="E243" s="395"/>
      <c r="F243" s="395"/>
      <c r="G243" s="395"/>
      <c r="H243" s="396"/>
      <c r="I243" s="395"/>
      <c r="J243" s="395"/>
      <c r="K243" s="396"/>
      <c r="L243" s="396"/>
      <c r="M243" s="396"/>
      <c r="N243" s="396"/>
      <c r="O243" s="396"/>
      <c r="P243" s="396"/>
      <c r="Q243" s="396"/>
      <c r="R243" s="396"/>
      <c r="S243" s="396"/>
      <c r="T243" s="396"/>
      <c r="U243" s="396"/>
      <c r="V243" s="395"/>
      <c r="W243" s="395"/>
      <c r="X243" s="396"/>
      <c r="Y243" s="403"/>
    </row>
    <row r="244" spans="1:25" x14ac:dyDescent="0.35">
      <c r="A244" s="393"/>
      <c r="B244" s="394"/>
      <c r="C244" s="393"/>
      <c r="D244" s="395"/>
      <c r="E244" s="395"/>
      <c r="F244" s="395"/>
      <c r="G244" s="395"/>
      <c r="H244" s="396"/>
      <c r="I244" s="395"/>
      <c r="J244" s="395"/>
      <c r="K244" s="396"/>
      <c r="L244" s="396"/>
      <c r="M244" s="396"/>
      <c r="N244" s="396"/>
      <c r="O244" s="396"/>
      <c r="P244" s="396"/>
      <c r="Q244" s="396"/>
      <c r="R244" s="396"/>
      <c r="S244" s="396"/>
      <c r="T244" s="396"/>
      <c r="U244" s="396"/>
      <c r="V244" s="395"/>
      <c r="W244" s="395"/>
      <c r="X244" s="396"/>
      <c r="Y244" s="403"/>
    </row>
    <row r="245" spans="1:25" x14ac:dyDescent="0.35">
      <c r="A245" s="393"/>
      <c r="B245" s="394"/>
      <c r="C245" s="393"/>
      <c r="D245" s="395"/>
      <c r="E245" s="395"/>
      <c r="F245" s="395"/>
      <c r="G245" s="395"/>
      <c r="H245" s="396"/>
      <c r="I245" s="395"/>
      <c r="J245" s="395"/>
      <c r="K245" s="396"/>
      <c r="L245" s="396"/>
      <c r="M245" s="396"/>
      <c r="N245" s="396"/>
      <c r="O245" s="396"/>
      <c r="P245" s="396"/>
      <c r="Q245" s="396"/>
      <c r="R245" s="396"/>
      <c r="S245" s="396"/>
      <c r="T245" s="396"/>
      <c r="U245" s="396"/>
      <c r="V245" s="395"/>
      <c r="W245" s="395"/>
      <c r="X245" s="396"/>
      <c r="Y245" s="403"/>
    </row>
    <row r="246" spans="1:25" x14ac:dyDescent="0.35">
      <c r="A246" s="393"/>
      <c r="B246" s="394"/>
      <c r="C246" s="393"/>
      <c r="D246" s="395"/>
      <c r="E246" s="395"/>
      <c r="F246" s="395"/>
      <c r="G246" s="395"/>
      <c r="H246" s="396"/>
      <c r="I246" s="395"/>
      <c r="J246" s="395"/>
      <c r="K246" s="396"/>
      <c r="L246" s="396"/>
      <c r="M246" s="396"/>
      <c r="N246" s="396"/>
      <c r="O246" s="396"/>
      <c r="P246" s="396"/>
      <c r="Q246" s="396"/>
      <c r="R246" s="396"/>
      <c r="S246" s="396"/>
      <c r="T246" s="396"/>
      <c r="U246" s="396"/>
      <c r="V246" s="395"/>
      <c r="W246" s="395"/>
      <c r="X246" s="396"/>
      <c r="Y246" s="403"/>
    </row>
    <row r="247" spans="1:25" x14ac:dyDescent="0.35">
      <c r="A247" s="393"/>
      <c r="B247" s="394"/>
      <c r="C247" s="393"/>
      <c r="D247" s="395"/>
      <c r="E247" s="395"/>
      <c r="F247" s="395"/>
      <c r="G247" s="395"/>
      <c r="H247" s="396"/>
      <c r="I247" s="395"/>
      <c r="J247" s="395"/>
      <c r="K247" s="396"/>
      <c r="L247" s="396"/>
      <c r="M247" s="396"/>
      <c r="N247" s="396"/>
      <c r="O247" s="396"/>
      <c r="P247" s="396"/>
      <c r="Q247" s="396"/>
      <c r="R247" s="396"/>
      <c r="S247" s="396"/>
      <c r="T247" s="396"/>
      <c r="U247" s="396"/>
      <c r="V247" s="395"/>
      <c r="W247" s="395"/>
      <c r="X247" s="396"/>
      <c r="Y247" s="403"/>
    </row>
    <row r="248" spans="1:25" x14ac:dyDescent="0.35">
      <c r="A248" s="393"/>
      <c r="B248" s="394"/>
      <c r="C248" s="393"/>
      <c r="D248" s="395"/>
      <c r="E248" s="395"/>
      <c r="F248" s="395"/>
      <c r="G248" s="395"/>
      <c r="H248" s="396"/>
      <c r="I248" s="395"/>
      <c r="J248" s="395"/>
      <c r="K248" s="396"/>
      <c r="L248" s="396"/>
      <c r="M248" s="396"/>
      <c r="N248" s="396"/>
      <c r="O248" s="396"/>
      <c r="P248" s="396"/>
      <c r="Q248" s="396"/>
      <c r="R248" s="396"/>
      <c r="S248" s="396"/>
      <c r="T248" s="396"/>
      <c r="U248" s="396"/>
      <c r="V248" s="395"/>
      <c r="W248" s="395"/>
      <c r="X248" s="396"/>
      <c r="Y248" s="403"/>
    </row>
    <row r="249" spans="1:25" x14ac:dyDescent="0.35">
      <c r="A249" s="393"/>
      <c r="B249" s="394"/>
      <c r="C249" s="393"/>
      <c r="D249" s="395"/>
      <c r="E249" s="395"/>
      <c r="F249" s="395"/>
      <c r="G249" s="395"/>
      <c r="H249" s="396"/>
      <c r="I249" s="395"/>
      <c r="J249" s="395"/>
      <c r="K249" s="396"/>
      <c r="L249" s="396"/>
      <c r="M249" s="396"/>
      <c r="N249" s="396"/>
      <c r="O249" s="396"/>
      <c r="P249" s="396"/>
      <c r="Q249" s="396"/>
      <c r="R249" s="396"/>
      <c r="S249" s="396"/>
      <c r="T249" s="396"/>
      <c r="U249" s="396"/>
      <c r="V249" s="395"/>
      <c r="W249" s="395"/>
      <c r="X249" s="396"/>
      <c r="Y249" s="403"/>
    </row>
    <row r="250" spans="1:25" x14ac:dyDescent="0.35">
      <c r="A250" s="393"/>
      <c r="B250" s="394"/>
      <c r="C250" s="393"/>
      <c r="D250" s="395"/>
      <c r="E250" s="395"/>
      <c r="F250" s="395"/>
      <c r="G250" s="395"/>
      <c r="H250" s="396"/>
      <c r="I250" s="395"/>
      <c r="J250" s="395"/>
      <c r="K250" s="396"/>
      <c r="L250" s="396"/>
      <c r="M250" s="396"/>
      <c r="N250" s="396"/>
      <c r="O250" s="396"/>
      <c r="P250" s="396"/>
      <c r="Q250" s="396"/>
      <c r="R250" s="396"/>
      <c r="S250" s="396"/>
      <c r="T250" s="396"/>
      <c r="U250" s="396"/>
      <c r="V250" s="395"/>
      <c r="W250" s="395"/>
      <c r="X250" s="396"/>
      <c r="Y250" s="403"/>
    </row>
    <row r="251" spans="1:25" x14ac:dyDescent="0.35">
      <c r="A251" s="393"/>
      <c r="B251" s="394"/>
      <c r="C251" s="393"/>
      <c r="D251" s="395"/>
      <c r="E251" s="395"/>
      <c r="F251" s="395"/>
      <c r="G251" s="395"/>
      <c r="H251" s="396"/>
      <c r="I251" s="395"/>
      <c r="J251" s="395"/>
      <c r="K251" s="396"/>
      <c r="L251" s="396"/>
      <c r="M251" s="396"/>
      <c r="N251" s="396"/>
      <c r="O251" s="396"/>
      <c r="P251" s="396"/>
      <c r="Q251" s="396"/>
      <c r="R251" s="396"/>
      <c r="S251" s="396"/>
      <c r="T251" s="396"/>
      <c r="U251" s="396"/>
      <c r="V251" s="395"/>
      <c r="W251" s="395"/>
      <c r="X251" s="396"/>
      <c r="Y251" s="403"/>
    </row>
    <row r="252" spans="1:25" x14ac:dyDescent="0.35">
      <c r="A252" s="393"/>
      <c r="B252" s="394"/>
      <c r="C252" s="393"/>
      <c r="D252" s="395"/>
      <c r="E252" s="395"/>
      <c r="F252" s="395"/>
      <c r="G252" s="395"/>
      <c r="H252" s="396"/>
      <c r="I252" s="395"/>
      <c r="J252" s="395"/>
      <c r="K252" s="396"/>
      <c r="L252" s="396"/>
      <c r="M252" s="396"/>
      <c r="N252" s="396"/>
      <c r="O252" s="396"/>
      <c r="P252" s="396"/>
      <c r="Q252" s="396"/>
      <c r="R252" s="396"/>
      <c r="S252" s="396"/>
      <c r="T252" s="396"/>
      <c r="U252" s="396"/>
      <c r="V252" s="395"/>
      <c r="W252" s="395"/>
      <c r="X252" s="396"/>
      <c r="Y252" s="403"/>
    </row>
    <row r="253" spans="1:25" x14ac:dyDescent="0.35">
      <c r="A253" s="393"/>
      <c r="B253" s="394"/>
      <c r="C253" s="393"/>
      <c r="D253" s="395"/>
      <c r="E253" s="395"/>
      <c r="F253" s="395"/>
      <c r="G253" s="395"/>
      <c r="H253" s="396"/>
      <c r="I253" s="395"/>
      <c r="J253" s="395"/>
      <c r="K253" s="396"/>
      <c r="L253" s="396"/>
      <c r="M253" s="396"/>
      <c r="N253" s="396"/>
      <c r="O253" s="396"/>
      <c r="P253" s="396"/>
      <c r="Q253" s="396"/>
      <c r="R253" s="396"/>
      <c r="S253" s="396"/>
      <c r="T253" s="396"/>
      <c r="U253" s="396"/>
      <c r="V253" s="395"/>
      <c r="W253" s="395"/>
      <c r="X253" s="396"/>
      <c r="Y253" s="403"/>
    </row>
    <row r="254" spans="1:25" x14ac:dyDescent="0.35">
      <c r="A254" s="393"/>
      <c r="B254" s="394"/>
      <c r="C254" s="393"/>
      <c r="D254" s="395"/>
      <c r="E254" s="395"/>
      <c r="F254" s="395"/>
      <c r="G254" s="395"/>
      <c r="H254" s="396"/>
      <c r="I254" s="395"/>
      <c r="J254" s="395"/>
      <c r="K254" s="396"/>
      <c r="L254" s="396"/>
      <c r="M254" s="396"/>
      <c r="N254" s="396"/>
      <c r="O254" s="396"/>
      <c r="P254" s="396"/>
      <c r="Q254" s="396"/>
      <c r="R254" s="396"/>
      <c r="S254" s="396"/>
      <c r="T254" s="396"/>
      <c r="U254" s="396"/>
      <c r="V254" s="395"/>
      <c r="W254" s="395"/>
      <c r="X254" s="396"/>
      <c r="Y254" s="403"/>
    </row>
    <row r="255" spans="1:25" x14ac:dyDescent="0.35">
      <c r="A255" s="393"/>
      <c r="B255" s="394"/>
      <c r="C255" s="393"/>
      <c r="D255" s="395"/>
      <c r="E255" s="395"/>
      <c r="F255" s="395"/>
      <c r="G255" s="395"/>
      <c r="H255" s="396"/>
      <c r="I255" s="395"/>
      <c r="J255" s="395"/>
      <c r="K255" s="396"/>
      <c r="L255" s="396"/>
      <c r="M255" s="396"/>
      <c r="N255" s="396"/>
      <c r="O255" s="396"/>
      <c r="P255" s="396"/>
      <c r="Q255" s="396"/>
      <c r="R255" s="396"/>
      <c r="S255" s="396"/>
      <c r="T255" s="396"/>
      <c r="U255" s="396"/>
      <c r="V255" s="395"/>
      <c r="W255" s="395"/>
      <c r="X255" s="396"/>
      <c r="Y255" s="403"/>
    </row>
    <row r="256" spans="1:25" x14ac:dyDescent="0.35">
      <c r="A256" s="393"/>
      <c r="B256" s="394"/>
      <c r="C256" s="393"/>
      <c r="D256" s="395"/>
      <c r="E256" s="395"/>
      <c r="F256" s="395"/>
      <c r="G256" s="395"/>
      <c r="H256" s="396"/>
      <c r="I256" s="395"/>
      <c r="J256" s="395"/>
      <c r="K256" s="396"/>
      <c r="L256" s="396"/>
      <c r="M256" s="396"/>
      <c r="N256" s="396"/>
      <c r="O256" s="396"/>
      <c r="P256" s="396"/>
      <c r="Q256" s="396"/>
      <c r="R256" s="396"/>
      <c r="S256" s="396"/>
      <c r="T256" s="396"/>
      <c r="U256" s="396"/>
      <c r="V256" s="395"/>
      <c r="W256" s="395"/>
      <c r="X256" s="396"/>
      <c r="Y256" s="403"/>
    </row>
    <row r="257" spans="1:25" x14ac:dyDescent="0.35">
      <c r="A257" s="393"/>
      <c r="B257" s="394"/>
      <c r="C257" s="393"/>
      <c r="D257" s="395"/>
      <c r="E257" s="395"/>
      <c r="F257" s="395"/>
      <c r="G257" s="395"/>
      <c r="H257" s="396"/>
      <c r="I257" s="395"/>
      <c r="J257" s="395"/>
      <c r="K257" s="396"/>
      <c r="L257" s="396"/>
      <c r="M257" s="396"/>
      <c r="N257" s="396"/>
      <c r="O257" s="396"/>
      <c r="P257" s="396"/>
      <c r="Q257" s="396"/>
      <c r="R257" s="396"/>
      <c r="S257" s="396"/>
      <c r="T257" s="396"/>
      <c r="U257" s="396"/>
      <c r="V257" s="395"/>
      <c r="W257" s="395"/>
      <c r="X257" s="396"/>
      <c r="Y257" s="403"/>
    </row>
    <row r="258" spans="1:25" x14ac:dyDescent="0.35">
      <c r="A258" s="393"/>
      <c r="B258" s="394"/>
      <c r="C258" s="393"/>
      <c r="D258" s="395"/>
      <c r="E258" s="395"/>
      <c r="F258" s="395"/>
      <c r="G258" s="395"/>
      <c r="H258" s="396"/>
      <c r="I258" s="395"/>
      <c r="J258" s="395"/>
      <c r="K258" s="396"/>
      <c r="L258" s="396"/>
      <c r="M258" s="396"/>
      <c r="N258" s="396"/>
      <c r="O258" s="396"/>
      <c r="P258" s="396"/>
      <c r="Q258" s="396"/>
      <c r="R258" s="396"/>
      <c r="S258" s="396"/>
      <c r="T258" s="396"/>
      <c r="U258" s="396"/>
      <c r="V258" s="395"/>
      <c r="W258" s="395"/>
      <c r="X258" s="396"/>
      <c r="Y258" s="403"/>
    </row>
    <row r="259" spans="1:25" x14ac:dyDescent="0.35">
      <c r="A259" s="393"/>
      <c r="B259" s="394"/>
      <c r="C259" s="393"/>
      <c r="D259" s="395"/>
      <c r="E259" s="395"/>
      <c r="F259" s="395"/>
      <c r="G259" s="395"/>
      <c r="H259" s="396"/>
      <c r="I259" s="395"/>
      <c r="J259" s="395"/>
      <c r="K259" s="396"/>
      <c r="L259" s="396"/>
      <c r="M259" s="396"/>
      <c r="N259" s="396"/>
      <c r="O259" s="396"/>
      <c r="P259" s="396"/>
      <c r="Q259" s="396"/>
      <c r="R259" s="396"/>
      <c r="S259" s="396"/>
      <c r="T259" s="396"/>
      <c r="U259" s="396"/>
      <c r="V259" s="395"/>
      <c r="W259" s="395"/>
      <c r="X259" s="396"/>
      <c r="Y259" s="403"/>
    </row>
    <row r="260" spans="1:25" x14ac:dyDescent="0.35">
      <c r="A260" s="393"/>
      <c r="B260" s="394"/>
      <c r="C260" s="393"/>
      <c r="D260" s="395"/>
      <c r="E260" s="395"/>
      <c r="F260" s="395"/>
      <c r="G260" s="395"/>
      <c r="H260" s="396"/>
      <c r="I260" s="395"/>
      <c r="J260" s="395"/>
      <c r="K260" s="396"/>
      <c r="L260" s="396"/>
      <c r="M260" s="396"/>
      <c r="N260" s="396"/>
      <c r="O260" s="396"/>
      <c r="P260" s="396"/>
      <c r="Q260" s="396"/>
      <c r="R260" s="396"/>
      <c r="S260" s="396"/>
      <c r="T260" s="396"/>
      <c r="U260" s="396"/>
      <c r="V260" s="395"/>
      <c r="W260" s="395"/>
      <c r="X260" s="396"/>
      <c r="Y260" s="403"/>
    </row>
    <row r="261" spans="1:25" x14ac:dyDescent="0.35">
      <c r="A261" s="393"/>
      <c r="B261" s="394"/>
      <c r="C261" s="393"/>
      <c r="D261" s="395"/>
      <c r="E261" s="395"/>
      <c r="F261" s="395"/>
      <c r="G261" s="395"/>
      <c r="H261" s="396"/>
      <c r="I261" s="395"/>
      <c r="J261" s="395"/>
      <c r="K261" s="396"/>
      <c r="L261" s="396"/>
      <c r="M261" s="396"/>
      <c r="N261" s="396"/>
      <c r="O261" s="396"/>
      <c r="P261" s="396"/>
      <c r="Q261" s="396"/>
      <c r="R261" s="396"/>
      <c r="S261" s="396"/>
      <c r="T261" s="396"/>
      <c r="U261" s="396"/>
      <c r="V261" s="395"/>
      <c r="W261" s="395"/>
      <c r="X261" s="396"/>
      <c r="Y261" s="403"/>
    </row>
    <row r="262" spans="1:25" x14ac:dyDescent="0.35">
      <c r="A262" s="393"/>
      <c r="B262" s="394"/>
      <c r="C262" s="393"/>
      <c r="D262" s="395"/>
      <c r="E262" s="395"/>
      <c r="F262" s="395"/>
      <c r="G262" s="395"/>
      <c r="H262" s="396"/>
      <c r="I262" s="395"/>
      <c r="J262" s="395"/>
      <c r="K262" s="396"/>
      <c r="L262" s="396"/>
      <c r="M262" s="396"/>
      <c r="N262" s="396"/>
      <c r="O262" s="396"/>
      <c r="P262" s="396"/>
      <c r="Q262" s="396"/>
      <c r="R262" s="396"/>
      <c r="S262" s="396"/>
      <c r="T262" s="396"/>
      <c r="U262" s="396"/>
      <c r="V262" s="395"/>
      <c r="W262" s="395"/>
      <c r="X262" s="396"/>
      <c r="Y262" s="403"/>
    </row>
    <row r="263" spans="1:25" x14ac:dyDescent="0.35">
      <c r="A263" s="393"/>
      <c r="B263" s="394"/>
      <c r="C263" s="393"/>
      <c r="D263" s="395"/>
      <c r="E263" s="395"/>
      <c r="F263" s="395"/>
      <c r="G263" s="395"/>
      <c r="H263" s="396"/>
      <c r="I263" s="395"/>
      <c r="J263" s="395"/>
      <c r="K263" s="396"/>
      <c r="L263" s="396"/>
      <c r="M263" s="396"/>
      <c r="N263" s="396"/>
      <c r="O263" s="396"/>
      <c r="P263" s="396"/>
      <c r="Q263" s="396"/>
      <c r="R263" s="396"/>
      <c r="S263" s="396"/>
      <c r="T263" s="396"/>
      <c r="U263" s="396"/>
      <c r="V263" s="395"/>
      <c r="W263" s="395"/>
      <c r="X263" s="396"/>
      <c r="Y263" s="403"/>
    </row>
    <row r="264" spans="1:25" x14ac:dyDescent="0.35">
      <c r="A264" s="393"/>
      <c r="B264" s="394"/>
      <c r="C264" s="393"/>
      <c r="D264" s="395"/>
      <c r="E264" s="395"/>
      <c r="F264" s="395"/>
      <c r="G264" s="395"/>
      <c r="H264" s="396"/>
      <c r="I264" s="395"/>
      <c r="J264" s="395"/>
      <c r="K264" s="396"/>
      <c r="L264" s="396"/>
      <c r="M264" s="396"/>
      <c r="N264" s="396"/>
      <c r="O264" s="396"/>
      <c r="P264" s="396"/>
      <c r="Q264" s="396"/>
      <c r="R264" s="396"/>
      <c r="S264" s="396"/>
      <c r="T264" s="396"/>
      <c r="U264" s="396"/>
      <c r="V264" s="395"/>
      <c r="W264" s="395"/>
      <c r="X264" s="396"/>
      <c r="Y264" s="403"/>
    </row>
    <row r="265" spans="1:25" x14ac:dyDescent="0.35">
      <c r="A265" s="393"/>
      <c r="B265" s="394"/>
      <c r="C265" s="393"/>
      <c r="D265" s="395"/>
      <c r="E265" s="395"/>
      <c r="F265" s="395"/>
      <c r="G265" s="395"/>
      <c r="H265" s="396"/>
      <c r="I265" s="395"/>
      <c r="J265" s="395"/>
      <c r="K265" s="396"/>
      <c r="L265" s="396"/>
      <c r="M265" s="396"/>
      <c r="N265" s="396"/>
      <c r="O265" s="396"/>
      <c r="P265" s="396"/>
      <c r="Q265" s="396"/>
      <c r="R265" s="396"/>
      <c r="S265" s="396"/>
      <c r="T265" s="396"/>
      <c r="U265" s="396"/>
      <c r="V265" s="395"/>
      <c r="W265" s="395"/>
      <c r="X265" s="396"/>
      <c r="Y265" s="403"/>
    </row>
    <row r="266" spans="1:25" x14ac:dyDescent="0.35">
      <c r="A266" s="393"/>
      <c r="B266" s="394"/>
      <c r="C266" s="393"/>
      <c r="D266" s="395"/>
      <c r="E266" s="395"/>
      <c r="F266" s="395"/>
      <c r="G266" s="395"/>
      <c r="H266" s="396"/>
      <c r="I266" s="395"/>
      <c r="J266" s="395"/>
      <c r="K266" s="396"/>
      <c r="L266" s="396"/>
      <c r="M266" s="396"/>
      <c r="N266" s="396"/>
      <c r="O266" s="396"/>
      <c r="P266" s="396"/>
      <c r="Q266" s="396"/>
      <c r="R266" s="396"/>
      <c r="S266" s="396"/>
      <c r="T266" s="396"/>
      <c r="U266" s="396"/>
      <c r="V266" s="395"/>
      <c r="W266" s="395"/>
      <c r="X266" s="396"/>
      <c r="Y266" s="403"/>
    </row>
    <row r="267" spans="1:25" x14ac:dyDescent="0.35">
      <c r="A267" s="393"/>
      <c r="B267" s="394"/>
      <c r="C267" s="393"/>
      <c r="D267" s="395"/>
      <c r="E267" s="395"/>
      <c r="F267" s="395"/>
      <c r="G267" s="395"/>
      <c r="H267" s="396"/>
      <c r="I267" s="395"/>
      <c r="J267" s="395"/>
      <c r="K267" s="396"/>
      <c r="L267" s="396"/>
      <c r="M267" s="396"/>
      <c r="N267" s="396"/>
      <c r="O267" s="396"/>
      <c r="P267" s="396"/>
      <c r="Q267" s="396"/>
      <c r="R267" s="396"/>
      <c r="S267" s="396"/>
      <c r="T267" s="396"/>
      <c r="U267" s="396"/>
      <c r="V267" s="395"/>
      <c r="W267" s="395"/>
      <c r="X267" s="396"/>
      <c r="Y267" s="403"/>
    </row>
    <row r="268" spans="1:25" x14ac:dyDescent="0.35">
      <c r="A268" s="393"/>
      <c r="B268" s="394"/>
      <c r="C268" s="393"/>
      <c r="D268" s="395"/>
      <c r="E268" s="395"/>
      <c r="F268" s="395"/>
      <c r="G268" s="395"/>
      <c r="H268" s="396"/>
      <c r="I268" s="395"/>
      <c r="J268" s="395"/>
      <c r="K268" s="396"/>
      <c r="L268" s="396"/>
      <c r="M268" s="396"/>
      <c r="N268" s="396"/>
      <c r="O268" s="396"/>
      <c r="P268" s="396"/>
      <c r="Q268" s="396"/>
      <c r="R268" s="396"/>
      <c r="S268" s="396"/>
      <c r="T268" s="396"/>
      <c r="U268" s="396"/>
      <c r="V268" s="395"/>
      <c r="W268" s="395"/>
      <c r="X268" s="396"/>
      <c r="Y268" s="403"/>
    </row>
    <row r="269" spans="1:25" x14ac:dyDescent="0.35">
      <c r="A269" s="393"/>
      <c r="B269" s="394"/>
      <c r="C269" s="393"/>
      <c r="D269" s="395"/>
      <c r="E269" s="395"/>
      <c r="F269" s="395"/>
      <c r="G269" s="395"/>
      <c r="H269" s="396"/>
      <c r="I269" s="395"/>
      <c r="J269" s="395"/>
      <c r="K269" s="396"/>
      <c r="L269" s="396"/>
      <c r="M269" s="396"/>
      <c r="N269" s="396"/>
      <c r="O269" s="396"/>
      <c r="P269" s="396"/>
      <c r="Q269" s="396"/>
      <c r="R269" s="396"/>
      <c r="S269" s="396"/>
      <c r="T269" s="396"/>
      <c r="U269" s="396"/>
      <c r="V269" s="395"/>
      <c r="W269" s="395"/>
      <c r="X269" s="396"/>
      <c r="Y269" s="403"/>
    </row>
    <row r="270" spans="1:25" x14ac:dyDescent="0.35">
      <c r="A270" s="393"/>
      <c r="B270" s="394"/>
      <c r="C270" s="393"/>
      <c r="D270" s="395"/>
      <c r="E270" s="395"/>
      <c r="F270" s="395"/>
      <c r="G270" s="395"/>
      <c r="H270" s="396"/>
      <c r="I270" s="395"/>
      <c r="J270" s="395"/>
      <c r="K270" s="396"/>
      <c r="L270" s="396"/>
      <c r="M270" s="396"/>
      <c r="N270" s="396"/>
      <c r="O270" s="396"/>
      <c r="P270" s="396"/>
      <c r="Q270" s="396"/>
      <c r="R270" s="396"/>
      <c r="S270" s="396"/>
      <c r="T270" s="396"/>
      <c r="U270" s="396"/>
      <c r="V270" s="395"/>
      <c r="W270" s="395"/>
      <c r="X270" s="396"/>
      <c r="Y270" s="403"/>
    </row>
    <row r="271" spans="1:25" x14ac:dyDescent="0.35">
      <c r="A271" s="393"/>
      <c r="B271" s="394"/>
      <c r="C271" s="393"/>
      <c r="D271" s="395"/>
      <c r="E271" s="395"/>
      <c r="F271" s="395"/>
      <c r="G271" s="395"/>
      <c r="H271" s="396"/>
      <c r="I271" s="395"/>
      <c r="J271" s="395"/>
      <c r="K271" s="396"/>
      <c r="L271" s="396"/>
      <c r="M271" s="396"/>
      <c r="N271" s="396"/>
      <c r="O271" s="396"/>
      <c r="P271" s="396"/>
      <c r="Q271" s="396"/>
      <c r="R271" s="396"/>
      <c r="S271" s="396"/>
      <c r="T271" s="396"/>
      <c r="U271" s="396"/>
      <c r="V271" s="395"/>
      <c r="W271" s="395"/>
      <c r="X271" s="396"/>
      <c r="Y271" s="403"/>
    </row>
    <row r="272" spans="1:25" x14ac:dyDescent="0.35">
      <c r="A272" s="393"/>
      <c r="B272" s="394"/>
      <c r="C272" s="393"/>
      <c r="D272" s="395"/>
      <c r="E272" s="395"/>
      <c r="F272" s="395"/>
      <c r="G272" s="395"/>
      <c r="H272" s="396"/>
      <c r="I272" s="395"/>
      <c r="J272" s="395"/>
      <c r="K272" s="396"/>
      <c r="L272" s="396"/>
      <c r="M272" s="396"/>
      <c r="N272" s="396"/>
      <c r="O272" s="396"/>
      <c r="P272" s="396"/>
      <c r="Q272" s="396"/>
      <c r="R272" s="396"/>
      <c r="S272" s="396"/>
      <c r="T272" s="396"/>
      <c r="U272" s="396"/>
      <c r="V272" s="395"/>
      <c r="W272" s="395"/>
      <c r="X272" s="396"/>
      <c r="Y272" s="403"/>
    </row>
    <row r="273" spans="1:25" x14ac:dyDescent="0.35">
      <c r="A273" s="393"/>
      <c r="B273" s="394"/>
      <c r="C273" s="393"/>
      <c r="D273" s="395"/>
      <c r="E273" s="395"/>
      <c r="F273" s="395"/>
      <c r="G273" s="395"/>
      <c r="H273" s="396"/>
      <c r="I273" s="395"/>
      <c r="J273" s="395"/>
      <c r="K273" s="396"/>
      <c r="L273" s="396"/>
      <c r="M273" s="396"/>
      <c r="N273" s="396"/>
      <c r="O273" s="396"/>
      <c r="P273" s="396"/>
      <c r="Q273" s="396"/>
      <c r="R273" s="396"/>
      <c r="S273" s="396"/>
      <c r="T273" s="396"/>
      <c r="U273" s="396"/>
      <c r="V273" s="395"/>
      <c r="W273" s="395"/>
      <c r="X273" s="396"/>
      <c r="Y273" s="403"/>
    </row>
    <row r="274" spans="1:25" x14ac:dyDescent="0.35">
      <c r="A274" s="393"/>
      <c r="B274" s="394"/>
      <c r="C274" s="393"/>
      <c r="D274" s="395"/>
      <c r="E274" s="395"/>
      <c r="F274" s="395"/>
      <c r="G274" s="395"/>
      <c r="H274" s="396"/>
      <c r="I274" s="395"/>
      <c r="J274" s="395"/>
      <c r="K274" s="396"/>
      <c r="L274" s="396"/>
      <c r="M274" s="396"/>
      <c r="N274" s="396"/>
      <c r="O274" s="396"/>
      <c r="P274" s="396"/>
      <c r="Q274" s="396"/>
      <c r="R274" s="396"/>
      <c r="S274" s="396"/>
      <c r="T274" s="396"/>
      <c r="U274" s="396"/>
      <c r="V274" s="395"/>
      <c r="W274" s="395"/>
      <c r="X274" s="396"/>
      <c r="Y274" s="403"/>
    </row>
    <row r="275" spans="1:25" x14ac:dyDescent="0.35">
      <c r="A275" s="393"/>
      <c r="B275" s="394"/>
      <c r="C275" s="393"/>
      <c r="D275" s="395"/>
      <c r="E275" s="395"/>
      <c r="F275" s="395"/>
      <c r="G275" s="395"/>
      <c r="H275" s="396"/>
      <c r="I275" s="395"/>
      <c r="J275" s="395"/>
      <c r="K275" s="396"/>
      <c r="L275" s="396"/>
      <c r="M275" s="396"/>
      <c r="N275" s="396"/>
      <c r="O275" s="396"/>
      <c r="P275" s="396"/>
      <c r="Q275" s="396"/>
      <c r="R275" s="396"/>
      <c r="S275" s="396"/>
      <c r="T275" s="396"/>
      <c r="U275" s="396"/>
      <c r="V275" s="395"/>
      <c r="W275" s="395"/>
      <c r="X275" s="396"/>
      <c r="Y275" s="403"/>
    </row>
    <row r="276" spans="1:25" x14ac:dyDescent="0.35">
      <c r="A276" s="393"/>
      <c r="B276" s="394"/>
      <c r="C276" s="393"/>
      <c r="D276" s="395"/>
      <c r="E276" s="395"/>
      <c r="F276" s="395"/>
      <c r="G276" s="395"/>
      <c r="H276" s="396"/>
      <c r="I276" s="395"/>
      <c r="J276" s="395"/>
      <c r="K276" s="396"/>
      <c r="L276" s="396"/>
      <c r="M276" s="396"/>
      <c r="N276" s="396"/>
      <c r="O276" s="396"/>
      <c r="P276" s="396"/>
      <c r="Q276" s="396"/>
      <c r="R276" s="396"/>
      <c r="S276" s="396"/>
      <c r="T276" s="396"/>
      <c r="U276" s="396"/>
      <c r="V276" s="395"/>
      <c r="W276" s="395"/>
      <c r="X276" s="396"/>
      <c r="Y276" s="403"/>
    </row>
    <row r="277" spans="1:25" x14ac:dyDescent="0.35">
      <c r="A277" s="393"/>
      <c r="B277" s="394"/>
      <c r="C277" s="393"/>
      <c r="D277" s="395"/>
      <c r="E277" s="395"/>
      <c r="F277" s="395"/>
      <c r="G277" s="395"/>
      <c r="H277" s="396"/>
      <c r="I277" s="395"/>
      <c r="J277" s="395"/>
      <c r="K277" s="396"/>
      <c r="L277" s="396"/>
      <c r="M277" s="396"/>
      <c r="N277" s="396"/>
      <c r="O277" s="396"/>
      <c r="P277" s="396"/>
      <c r="Q277" s="396"/>
      <c r="R277" s="396"/>
      <c r="S277" s="396"/>
      <c r="T277" s="396"/>
      <c r="U277" s="396"/>
      <c r="V277" s="395"/>
      <c r="W277" s="395"/>
      <c r="X277" s="396"/>
      <c r="Y277" s="403"/>
    </row>
    <row r="278" spans="1:25" x14ac:dyDescent="0.35">
      <c r="A278" s="393"/>
      <c r="B278" s="394"/>
      <c r="C278" s="393"/>
      <c r="D278" s="395"/>
      <c r="E278" s="395"/>
      <c r="F278" s="395"/>
      <c r="G278" s="395"/>
      <c r="H278" s="396"/>
      <c r="I278" s="395"/>
      <c r="J278" s="395"/>
      <c r="K278" s="396"/>
      <c r="L278" s="396"/>
      <c r="M278" s="396"/>
      <c r="N278" s="396"/>
      <c r="O278" s="396"/>
      <c r="P278" s="396"/>
      <c r="Q278" s="396"/>
      <c r="R278" s="396"/>
      <c r="S278" s="396"/>
      <c r="T278" s="396"/>
      <c r="U278" s="396"/>
      <c r="V278" s="395"/>
      <c r="W278" s="395"/>
      <c r="X278" s="396"/>
      <c r="Y278" s="403"/>
    </row>
    <row r="279" spans="1:25" x14ac:dyDescent="0.35">
      <c r="A279" s="393"/>
      <c r="B279" s="394"/>
      <c r="C279" s="393"/>
      <c r="D279" s="395"/>
      <c r="E279" s="395"/>
      <c r="F279" s="395"/>
      <c r="G279" s="395"/>
      <c r="H279" s="396"/>
      <c r="I279" s="395"/>
      <c r="J279" s="395"/>
      <c r="K279" s="396"/>
      <c r="L279" s="396"/>
      <c r="M279" s="396"/>
      <c r="N279" s="396"/>
      <c r="O279" s="396"/>
      <c r="P279" s="396"/>
      <c r="Q279" s="396"/>
      <c r="R279" s="396"/>
      <c r="S279" s="396"/>
      <c r="T279" s="396"/>
      <c r="U279" s="396"/>
      <c r="V279" s="395"/>
      <c r="W279" s="395"/>
      <c r="X279" s="396"/>
      <c r="Y279" s="403"/>
    </row>
    <row r="280" spans="1:25" x14ac:dyDescent="0.35">
      <c r="A280" s="393"/>
      <c r="B280" s="394"/>
      <c r="C280" s="393"/>
      <c r="D280" s="395"/>
      <c r="E280" s="395"/>
      <c r="F280" s="395"/>
      <c r="G280" s="395"/>
      <c r="H280" s="396"/>
      <c r="I280" s="395"/>
      <c r="J280" s="395"/>
      <c r="K280" s="396"/>
      <c r="L280" s="396"/>
      <c r="M280" s="396"/>
      <c r="N280" s="396"/>
      <c r="O280" s="396"/>
      <c r="P280" s="396"/>
      <c r="Q280" s="396"/>
      <c r="R280" s="396"/>
      <c r="S280" s="396"/>
      <c r="T280" s="396"/>
      <c r="U280" s="396"/>
      <c r="V280" s="395"/>
      <c r="W280" s="395"/>
      <c r="X280" s="396"/>
      <c r="Y280" s="403"/>
    </row>
    <row r="281" spans="1:25" x14ac:dyDescent="0.35">
      <c r="A281" s="393"/>
      <c r="B281" s="394"/>
      <c r="C281" s="393"/>
      <c r="D281" s="395"/>
      <c r="E281" s="395"/>
      <c r="F281" s="395"/>
      <c r="G281" s="395"/>
      <c r="H281" s="396"/>
      <c r="I281" s="395"/>
      <c r="J281" s="395"/>
      <c r="K281" s="396"/>
      <c r="L281" s="396"/>
      <c r="M281" s="396"/>
      <c r="N281" s="396"/>
      <c r="O281" s="396"/>
      <c r="P281" s="396"/>
      <c r="Q281" s="396"/>
      <c r="R281" s="396"/>
      <c r="S281" s="396"/>
      <c r="T281" s="396"/>
      <c r="U281" s="396"/>
      <c r="V281" s="395"/>
      <c r="W281" s="395"/>
      <c r="X281" s="396"/>
      <c r="Y281" s="403"/>
    </row>
    <row r="282" spans="1:25" x14ac:dyDescent="0.35">
      <c r="A282" s="393"/>
      <c r="B282" s="394"/>
      <c r="C282" s="393"/>
      <c r="D282" s="395"/>
      <c r="E282" s="395"/>
      <c r="F282" s="395"/>
      <c r="G282" s="395"/>
      <c r="H282" s="396"/>
      <c r="I282" s="395"/>
      <c r="J282" s="395"/>
      <c r="K282" s="396"/>
      <c r="L282" s="396"/>
      <c r="M282" s="396"/>
      <c r="N282" s="396"/>
      <c r="O282" s="396"/>
      <c r="P282" s="396"/>
      <c r="Q282" s="396"/>
      <c r="R282" s="396"/>
      <c r="S282" s="396"/>
      <c r="T282" s="396"/>
      <c r="U282" s="396"/>
      <c r="V282" s="395"/>
      <c r="W282" s="395"/>
      <c r="X282" s="396"/>
      <c r="Y282" s="403"/>
    </row>
    <row r="283" spans="1:25" x14ac:dyDescent="0.35">
      <c r="A283" s="393"/>
      <c r="B283" s="394"/>
      <c r="C283" s="393"/>
      <c r="D283" s="395"/>
      <c r="E283" s="395"/>
      <c r="F283" s="395"/>
      <c r="G283" s="395"/>
      <c r="H283" s="396"/>
      <c r="I283" s="395"/>
      <c r="J283" s="395"/>
      <c r="K283" s="396"/>
      <c r="L283" s="396"/>
      <c r="M283" s="396"/>
      <c r="N283" s="396"/>
      <c r="O283" s="396"/>
      <c r="P283" s="396"/>
      <c r="Q283" s="396"/>
      <c r="R283" s="396"/>
      <c r="S283" s="396"/>
      <c r="T283" s="396"/>
      <c r="U283" s="396"/>
      <c r="V283" s="395"/>
      <c r="W283" s="395"/>
      <c r="X283" s="396"/>
      <c r="Y283" s="403"/>
    </row>
    <row r="284" spans="1:25" x14ac:dyDescent="0.35">
      <c r="A284" s="393"/>
      <c r="B284" s="394"/>
      <c r="C284" s="393"/>
      <c r="D284" s="395"/>
      <c r="E284" s="395"/>
      <c r="F284" s="395"/>
      <c r="G284" s="395"/>
      <c r="H284" s="396"/>
      <c r="I284" s="395"/>
      <c r="J284" s="395"/>
      <c r="K284" s="396"/>
      <c r="L284" s="396"/>
      <c r="M284" s="396"/>
      <c r="N284" s="396"/>
      <c r="O284" s="396"/>
      <c r="P284" s="396"/>
      <c r="Q284" s="396"/>
      <c r="R284" s="396"/>
      <c r="S284" s="396"/>
      <c r="T284" s="396"/>
      <c r="U284" s="396"/>
      <c r="V284" s="395"/>
      <c r="W284" s="395"/>
      <c r="X284" s="396"/>
      <c r="Y284" s="403"/>
    </row>
    <row r="285" spans="1:25" x14ac:dyDescent="0.35">
      <c r="A285" s="393"/>
      <c r="B285" s="394"/>
      <c r="C285" s="393"/>
      <c r="D285" s="395"/>
      <c r="E285" s="395"/>
      <c r="F285" s="395"/>
      <c r="G285" s="395"/>
      <c r="H285" s="396"/>
      <c r="I285" s="395"/>
      <c r="J285" s="395"/>
      <c r="K285" s="396"/>
      <c r="L285" s="396"/>
      <c r="M285" s="396"/>
      <c r="N285" s="396"/>
      <c r="O285" s="396"/>
      <c r="P285" s="396"/>
      <c r="Q285" s="396"/>
      <c r="R285" s="396"/>
      <c r="S285" s="396"/>
      <c r="T285" s="396"/>
      <c r="U285" s="396"/>
      <c r="V285" s="395"/>
      <c r="W285" s="395"/>
      <c r="X285" s="396"/>
      <c r="Y285" s="403"/>
    </row>
    <row r="286" spans="1:25" x14ac:dyDescent="0.35">
      <c r="A286" s="393"/>
      <c r="B286" s="394"/>
      <c r="C286" s="393"/>
      <c r="D286" s="395"/>
      <c r="E286" s="395"/>
      <c r="F286" s="395"/>
      <c r="G286" s="395"/>
      <c r="H286" s="396"/>
      <c r="I286" s="395"/>
      <c r="J286" s="395"/>
      <c r="K286" s="396"/>
      <c r="L286" s="396"/>
      <c r="M286" s="396"/>
      <c r="N286" s="396"/>
      <c r="O286" s="396"/>
      <c r="P286" s="396"/>
      <c r="Q286" s="396"/>
      <c r="R286" s="396"/>
      <c r="S286" s="396"/>
      <c r="T286" s="396"/>
      <c r="U286" s="396"/>
      <c r="V286" s="395"/>
      <c r="W286" s="395"/>
      <c r="X286" s="396"/>
      <c r="Y286" s="403"/>
    </row>
    <row r="287" spans="1:25" x14ac:dyDescent="0.35">
      <c r="A287" s="393"/>
      <c r="B287" s="394"/>
      <c r="C287" s="393"/>
      <c r="D287" s="395"/>
      <c r="E287" s="395"/>
      <c r="F287" s="395"/>
      <c r="G287" s="395"/>
      <c r="H287" s="396"/>
      <c r="I287" s="395"/>
      <c r="J287" s="395"/>
      <c r="K287" s="396"/>
      <c r="L287" s="396"/>
      <c r="M287" s="396"/>
      <c r="N287" s="396"/>
      <c r="O287" s="396"/>
      <c r="P287" s="396"/>
      <c r="Q287" s="396"/>
      <c r="R287" s="396"/>
      <c r="S287" s="396"/>
      <c r="T287" s="396"/>
      <c r="U287" s="396"/>
      <c r="V287" s="395"/>
      <c r="W287" s="395"/>
      <c r="X287" s="396"/>
      <c r="Y287" s="403"/>
    </row>
    <row r="288" spans="1:25" x14ac:dyDescent="0.35">
      <c r="A288" s="393"/>
      <c r="B288" s="394"/>
      <c r="C288" s="393"/>
      <c r="D288" s="395"/>
      <c r="E288" s="395"/>
      <c r="F288" s="395"/>
      <c r="G288" s="395"/>
      <c r="H288" s="396"/>
      <c r="I288" s="395"/>
      <c r="J288" s="395"/>
      <c r="K288" s="396"/>
      <c r="L288" s="396"/>
      <c r="M288" s="396"/>
      <c r="N288" s="396"/>
      <c r="O288" s="396"/>
      <c r="P288" s="396"/>
      <c r="Q288" s="396"/>
      <c r="R288" s="396"/>
      <c r="S288" s="396"/>
      <c r="T288" s="396"/>
      <c r="U288" s="396"/>
      <c r="V288" s="395"/>
      <c r="W288" s="395"/>
      <c r="X288" s="396"/>
      <c r="Y288" s="403"/>
    </row>
    <row r="289" spans="1:25" x14ac:dyDescent="0.35">
      <c r="A289" s="393"/>
      <c r="B289" s="394"/>
      <c r="C289" s="393"/>
      <c r="D289" s="395"/>
      <c r="E289" s="395"/>
      <c r="F289" s="395"/>
      <c r="G289" s="395"/>
      <c r="H289" s="396"/>
      <c r="I289" s="395"/>
      <c r="J289" s="395"/>
      <c r="K289" s="396"/>
      <c r="L289" s="396"/>
      <c r="M289" s="396"/>
      <c r="N289" s="396"/>
      <c r="O289" s="396"/>
      <c r="P289" s="396"/>
      <c r="Q289" s="396"/>
      <c r="R289" s="396"/>
      <c r="S289" s="396"/>
      <c r="T289" s="396"/>
      <c r="U289" s="396"/>
      <c r="V289" s="395"/>
      <c r="W289" s="395"/>
      <c r="X289" s="396"/>
      <c r="Y289" s="403"/>
    </row>
    <row r="290" spans="1:25" x14ac:dyDescent="0.35">
      <c r="A290" s="393"/>
      <c r="B290" s="394"/>
      <c r="C290" s="393"/>
      <c r="D290" s="395"/>
      <c r="E290" s="395"/>
      <c r="F290" s="395"/>
      <c r="G290" s="395"/>
      <c r="H290" s="396"/>
      <c r="I290" s="395"/>
      <c r="J290" s="395"/>
      <c r="K290" s="396"/>
      <c r="L290" s="396"/>
      <c r="M290" s="396"/>
      <c r="N290" s="396"/>
      <c r="O290" s="396"/>
      <c r="P290" s="396"/>
      <c r="Q290" s="396"/>
      <c r="R290" s="396"/>
      <c r="S290" s="396"/>
      <c r="T290" s="396"/>
      <c r="U290" s="396"/>
      <c r="V290" s="395"/>
      <c r="W290" s="395"/>
      <c r="X290" s="396"/>
      <c r="Y290" s="403"/>
    </row>
    <row r="291" spans="1:25" x14ac:dyDescent="0.35">
      <c r="A291" s="393"/>
      <c r="B291" s="394"/>
      <c r="C291" s="393"/>
      <c r="D291" s="395"/>
      <c r="E291" s="395"/>
      <c r="F291" s="395"/>
      <c r="G291" s="395"/>
      <c r="H291" s="396"/>
      <c r="I291" s="395"/>
      <c r="J291" s="395"/>
      <c r="K291" s="396"/>
      <c r="L291" s="396"/>
      <c r="M291" s="396"/>
      <c r="N291" s="396"/>
      <c r="O291" s="396"/>
      <c r="P291" s="396"/>
      <c r="Q291" s="396"/>
      <c r="R291" s="396"/>
      <c r="S291" s="396"/>
      <c r="T291" s="396"/>
      <c r="U291" s="396"/>
      <c r="V291" s="395"/>
      <c r="W291" s="395"/>
      <c r="X291" s="396"/>
      <c r="Y291" s="403"/>
    </row>
    <row r="292" spans="1:25" x14ac:dyDescent="0.35">
      <c r="A292" s="393"/>
      <c r="B292" s="394"/>
      <c r="C292" s="393"/>
      <c r="D292" s="395"/>
      <c r="E292" s="395"/>
      <c r="F292" s="395"/>
      <c r="G292" s="395"/>
      <c r="H292" s="396"/>
      <c r="I292" s="395"/>
      <c r="J292" s="395"/>
      <c r="K292" s="396"/>
      <c r="L292" s="396"/>
      <c r="M292" s="396"/>
      <c r="N292" s="396"/>
      <c r="O292" s="396"/>
      <c r="P292" s="396"/>
      <c r="Q292" s="396"/>
      <c r="R292" s="396"/>
      <c r="S292" s="396"/>
      <c r="T292" s="396"/>
      <c r="U292" s="396"/>
      <c r="V292" s="395"/>
      <c r="W292" s="395"/>
      <c r="X292" s="396"/>
      <c r="Y292" s="403"/>
    </row>
    <row r="293" spans="1:25" x14ac:dyDescent="0.35">
      <c r="A293" s="393"/>
      <c r="B293" s="394"/>
      <c r="C293" s="393"/>
      <c r="D293" s="395"/>
      <c r="E293" s="395"/>
      <c r="F293" s="395"/>
      <c r="G293" s="395"/>
      <c r="H293" s="396"/>
      <c r="I293" s="395"/>
      <c r="J293" s="395"/>
      <c r="K293" s="396"/>
      <c r="L293" s="396"/>
      <c r="M293" s="396"/>
      <c r="N293" s="396"/>
      <c r="O293" s="396"/>
      <c r="P293" s="396"/>
      <c r="Q293" s="396"/>
      <c r="R293" s="396"/>
      <c r="S293" s="396"/>
      <c r="T293" s="396"/>
      <c r="U293" s="396"/>
      <c r="V293" s="395"/>
      <c r="W293" s="395"/>
      <c r="X293" s="396"/>
      <c r="Y293" s="403"/>
    </row>
    <row r="294" spans="1:25" x14ac:dyDescent="0.35">
      <c r="A294" s="393"/>
      <c r="B294" s="394"/>
      <c r="C294" s="393"/>
      <c r="D294" s="395"/>
      <c r="E294" s="395"/>
      <c r="F294" s="395"/>
      <c r="G294" s="395"/>
      <c r="H294" s="396"/>
      <c r="I294" s="395"/>
      <c r="J294" s="395"/>
      <c r="K294" s="396"/>
      <c r="L294" s="396"/>
      <c r="M294" s="396"/>
      <c r="N294" s="396"/>
      <c r="O294" s="396"/>
      <c r="P294" s="396"/>
      <c r="Q294" s="396"/>
      <c r="R294" s="396"/>
      <c r="S294" s="396"/>
      <c r="T294" s="396"/>
      <c r="U294" s="396"/>
      <c r="V294" s="395"/>
      <c r="W294" s="395"/>
      <c r="X294" s="396"/>
      <c r="Y294" s="403"/>
    </row>
    <row r="295" spans="1:25" x14ac:dyDescent="0.35">
      <c r="A295" s="393"/>
      <c r="B295" s="394"/>
      <c r="C295" s="393"/>
      <c r="D295" s="395"/>
      <c r="E295" s="395"/>
      <c r="F295" s="395"/>
      <c r="G295" s="395"/>
      <c r="H295" s="396"/>
      <c r="I295" s="395"/>
      <c r="J295" s="395"/>
      <c r="K295" s="396"/>
      <c r="L295" s="396"/>
      <c r="M295" s="396"/>
      <c r="N295" s="396"/>
      <c r="O295" s="396"/>
      <c r="P295" s="396"/>
      <c r="Q295" s="396"/>
      <c r="R295" s="396"/>
      <c r="S295" s="396"/>
      <c r="T295" s="396"/>
      <c r="U295" s="396"/>
      <c r="V295" s="395"/>
      <c r="W295" s="395"/>
      <c r="X295" s="396"/>
      <c r="Y295" s="403"/>
    </row>
    <row r="296" spans="1:25" x14ac:dyDescent="0.35">
      <c r="A296" s="393"/>
      <c r="B296" s="394"/>
      <c r="C296" s="393"/>
      <c r="D296" s="395"/>
      <c r="E296" s="395"/>
      <c r="F296" s="395"/>
      <c r="G296" s="395"/>
      <c r="H296" s="396"/>
      <c r="I296" s="395"/>
      <c r="J296" s="395"/>
      <c r="K296" s="396"/>
      <c r="L296" s="396"/>
      <c r="M296" s="396"/>
      <c r="N296" s="396"/>
      <c r="O296" s="396"/>
      <c r="P296" s="396"/>
      <c r="Q296" s="396"/>
      <c r="R296" s="396"/>
      <c r="S296" s="396"/>
      <c r="T296" s="396"/>
      <c r="U296" s="396"/>
      <c r="V296" s="395"/>
      <c r="W296" s="395"/>
      <c r="X296" s="396"/>
      <c r="Y296" s="403"/>
    </row>
    <row r="297" spans="1:25" x14ac:dyDescent="0.35">
      <c r="A297" s="393"/>
      <c r="B297" s="394"/>
      <c r="C297" s="393"/>
      <c r="D297" s="395"/>
      <c r="E297" s="395"/>
      <c r="F297" s="395"/>
      <c r="G297" s="395"/>
      <c r="H297" s="396"/>
      <c r="I297" s="395"/>
      <c r="J297" s="395"/>
      <c r="K297" s="396"/>
      <c r="L297" s="396"/>
      <c r="M297" s="396"/>
      <c r="N297" s="396"/>
      <c r="O297" s="396"/>
      <c r="P297" s="396"/>
      <c r="Q297" s="396"/>
      <c r="R297" s="396"/>
      <c r="S297" s="396"/>
      <c r="T297" s="396"/>
      <c r="U297" s="396"/>
      <c r="V297" s="395"/>
      <c r="W297" s="395"/>
      <c r="X297" s="396"/>
      <c r="Y297" s="403"/>
    </row>
    <row r="298" spans="1:25" x14ac:dyDescent="0.35">
      <c r="A298" s="393"/>
      <c r="B298" s="394"/>
      <c r="C298" s="393"/>
      <c r="D298" s="395"/>
      <c r="E298" s="395"/>
      <c r="F298" s="395"/>
      <c r="G298" s="395"/>
      <c r="H298" s="396"/>
      <c r="I298" s="395"/>
      <c r="J298" s="395"/>
      <c r="K298" s="396"/>
      <c r="L298" s="396"/>
      <c r="M298" s="396"/>
      <c r="N298" s="396"/>
      <c r="O298" s="396"/>
      <c r="P298" s="396"/>
      <c r="Q298" s="396"/>
      <c r="R298" s="396"/>
      <c r="S298" s="396"/>
      <c r="T298" s="396"/>
      <c r="U298" s="396"/>
      <c r="V298" s="395"/>
      <c r="W298" s="395"/>
      <c r="X298" s="396"/>
      <c r="Y298" s="403"/>
    </row>
    <row r="299" spans="1:25" x14ac:dyDescent="0.35">
      <c r="A299" s="393"/>
      <c r="B299" s="394"/>
      <c r="C299" s="393"/>
      <c r="D299" s="395"/>
      <c r="E299" s="395"/>
      <c r="F299" s="395"/>
      <c r="G299" s="395"/>
      <c r="H299" s="396"/>
      <c r="I299" s="395"/>
      <c r="J299" s="395"/>
      <c r="K299" s="396"/>
      <c r="L299" s="396"/>
      <c r="M299" s="396"/>
      <c r="N299" s="396"/>
      <c r="O299" s="396"/>
      <c r="P299" s="396"/>
      <c r="Q299" s="396"/>
      <c r="R299" s="396"/>
      <c r="S299" s="396"/>
      <c r="T299" s="396"/>
      <c r="U299" s="396"/>
      <c r="V299" s="395"/>
      <c r="W299" s="395"/>
      <c r="X299" s="396"/>
      <c r="Y299" s="403"/>
    </row>
    <row r="300" spans="1:25" x14ac:dyDescent="0.35">
      <c r="A300" s="393"/>
      <c r="B300" s="394"/>
      <c r="C300" s="393"/>
      <c r="D300" s="395"/>
      <c r="E300" s="395"/>
      <c r="F300" s="395"/>
      <c r="G300" s="395"/>
      <c r="H300" s="396"/>
      <c r="I300" s="395"/>
      <c r="J300" s="395"/>
      <c r="K300" s="396"/>
      <c r="L300" s="396"/>
      <c r="M300" s="396"/>
      <c r="N300" s="396"/>
      <c r="O300" s="396"/>
      <c r="P300" s="396"/>
      <c r="Q300" s="396"/>
      <c r="R300" s="396"/>
      <c r="S300" s="396"/>
      <c r="T300" s="396"/>
      <c r="U300" s="396"/>
      <c r="V300" s="395"/>
      <c r="W300" s="395"/>
      <c r="X300" s="396"/>
      <c r="Y300" s="403"/>
    </row>
    <row r="301" spans="1:25" x14ac:dyDescent="0.35">
      <c r="A301" s="393"/>
      <c r="B301" s="394"/>
      <c r="C301" s="393"/>
      <c r="D301" s="395"/>
      <c r="E301" s="395"/>
      <c r="F301" s="395"/>
      <c r="G301" s="395"/>
      <c r="H301" s="396"/>
      <c r="I301" s="395"/>
      <c r="J301" s="395"/>
      <c r="K301" s="396"/>
      <c r="L301" s="396"/>
      <c r="M301" s="396"/>
      <c r="N301" s="396"/>
      <c r="O301" s="396"/>
      <c r="P301" s="396"/>
      <c r="Q301" s="396"/>
      <c r="R301" s="396"/>
      <c r="S301" s="396"/>
      <c r="T301" s="396"/>
      <c r="U301" s="396"/>
      <c r="V301" s="395"/>
      <c r="W301" s="395"/>
      <c r="X301" s="396"/>
      <c r="Y301" s="403"/>
    </row>
    <row r="302" spans="1:25" x14ac:dyDescent="0.35">
      <c r="A302" s="393"/>
      <c r="B302" s="394"/>
      <c r="C302" s="393"/>
      <c r="D302" s="395"/>
      <c r="E302" s="395"/>
      <c r="F302" s="395"/>
      <c r="G302" s="395"/>
      <c r="H302" s="396"/>
      <c r="I302" s="395"/>
      <c r="J302" s="395"/>
      <c r="K302" s="396"/>
      <c r="L302" s="396"/>
      <c r="M302" s="396"/>
      <c r="N302" s="396"/>
      <c r="O302" s="396"/>
      <c r="P302" s="396"/>
      <c r="Q302" s="396"/>
      <c r="R302" s="396"/>
      <c r="S302" s="396"/>
      <c r="T302" s="396"/>
      <c r="U302" s="396"/>
      <c r="V302" s="395"/>
      <c r="W302" s="395"/>
      <c r="X302" s="396"/>
      <c r="Y302" s="403"/>
    </row>
    <row r="303" spans="1:25" x14ac:dyDescent="0.35">
      <c r="A303" s="393"/>
      <c r="B303" s="394"/>
      <c r="C303" s="393"/>
      <c r="D303" s="395"/>
      <c r="E303" s="395"/>
      <c r="F303" s="395"/>
      <c r="G303" s="395"/>
      <c r="H303" s="396"/>
      <c r="I303" s="395"/>
      <c r="J303" s="395"/>
      <c r="K303" s="396"/>
      <c r="L303" s="396"/>
      <c r="M303" s="396"/>
      <c r="N303" s="396"/>
      <c r="O303" s="396"/>
      <c r="P303" s="396"/>
      <c r="Q303" s="396"/>
      <c r="R303" s="396"/>
      <c r="S303" s="396"/>
      <c r="T303" s="396"/>
      <c r="U303" s="396"/>
      <c r="V303" s="395"/>
      <c r="W303" s="395"/>
      <c r="X303" s="396"/>
      <c r="Y303" s="403"/>
    </row>
    <row r="304" spans="1:25" x14ac:dyDescent="0.35">
      <c r="A304" s="393"/>
      <c r="B304" s="394"/>
      <c r="C304" s="393"/>
      <c r="D304" s="395"/>
      <c r="E304" s="395"/>
      <c r="F304" s="395"/>
      <c r="G304" s="395"/>
      <c r="H304" s="396"/>
      <c r="I304" s="395"/>
      <c r="J304" s="395"/>
      <c r="K304" s="396"/>
      <c r="L304" s="396"/>
      <c r="M304" s="396"/>
      <c r="N304" s="396"/>
      <c r="O304" s="396"/>
      <c r="P304" s="396"/>
      <c r="Q304" s="396"/>
      <c r="R304" s="396"/>
      <c r="S304" s="396"/>
      <c r="T304" s="396"/>
      <c r="U304" s="396"/>
      <c r="V304" s="395"/>
      <c r="W304" s="395"/>
      <c r="X304" s="396"/>
      <c r="Y304" s="403"/>
    </row>
    <row r="305" spans="1:25" x14ac:dyDescent="0.35">
      <c r="A305" s="393"/>
      <c r="B305" s="394"/>
      <c r="C305" s="393"/>
      <c r="D305" s="395"/>
      <c r="E305" s="395"/>
      <c r="F305" s="395"/>
      <c r="G305" s="395"/>
      <c r="H305" s="396"/>
      <c r="I305" s="395"/>
      <c r="J305" s="395"/>
      <c r="K305" s="396"/>
      <c r="L305" s="396"/>
      <c r="M305" s="396"/>
      <c r="N305" s="396"/>
      <c r="O305" s="396"/>
      <c r="P305" s="396"/>
      <c r="Q305" s="396"/>
      <c r="R305" s="396"/>
      <c r="S305" s="396"/>
      <c r="T305" s="396"/>
      <c r="U305" s="396"/>
      <c r="V305" s="395"/>
      <c r="W305" s="395"/>
      <c r="X305" s="396"/>
      <c r="Y305" s="403"/>
    </row>
    <row r="306" spans="1:25" x14ac:dyDescent="0.35">
      <c r="A306" s="393"/>
      <c r="B306" s="394"/>
      <c r="C306" s="393"/>
      <c r="D306" s="395"/>
      <c r="E306" s="395"/>
      <c r="F306" s="395"/>
      <c r="G306" s="395"/>
      <c r="H306" s="396"/>
      <c r="I306" s="395"/>
      <c r="J306" s="395"/>
      <c r="K306" s="396"/>
      <c r="L306" s="396"/>
      <c r="M306" s="396"/>
      <c r="N306" s="396"/>
      <c r="O306" s="396"/>
      <c r="P306" s="396"/>
      <c r="Q306" s="396"/>
      <c r="R306" s="396"/>
      <c r="S306" s="396"/>
      <c r="T306" s="396"/>
      <c r="U306" s="396"/>
      <c r="V306" s="395"/>
      <c r="W306" s="395"/>
      <c r="X306" s="396"/>
      <c r="Y306" s="403"/>
    </row>
    <row r="307" spans="1:25" x14ac:dyDescent="0.35">
      <c r="A307" s="393"/>
      <c r="B307" s="394"/>
      <c r="C307" s="393"/>
      <c r="D307" s="395"/>
      <c r="E307" s="395"/>
      <c r="F307" s="395"/>
      <c r="G307" s="395"/>
      <c r="H307" s="396"/>
      <c r="I307" s="395"/>
      <c r="J307" s="395"/>
      <c r="K307" s="396"/>
      <c r="L307" s="396"/>
      <c r="M307" s="396"/>
      <c r="N307" s="396"/>
      <c r="O307" s="396"/>
      <c r="P307" s="396"/>
      <c r="Q307" s="396"/>
      <c r="R307" s="396"/>
      <c r="S307" s="396"/>
      <c r="T307" s="396"/>
      <c r="U307" s="396"/>
      <c r="V307" s="395"/>
      <c r="W307" s="395"/>
      <c r="X307" s="396"/>
      <c r="Y307" s="403"/>
    </row>
    <row r="308" spans="1:25" x14ac:dyDescent="0.35">
      <c r="A308" s="393"/>
      <c r="B308" s="394"/>
      <c r="C308" s="393"/>
      <c r="D308" s="395"/>
      <c r="E308" s="395"/>
      <c r="F308" s="395"/>
      <c r="G308" s="395"/>
      <c r="H308" s="396"/>
      <c r="I308" s="395"/>
      <c r="J308" s="395"/>
      <c r="K308" s="396"/>
      <c r="L308" s="396"/>
      <c r="M308" s="396"/>
      <c r="N308" s="396"/>
      <c r="O308" s="396"/>
      <c r="P308" s="396"/>
      <c r="Q308" s="396"/>
      <c r="R308" s="396"/>
      <c r="S308" s="396"/>
      <c r="T308" s="396"/>
      <c r="U308" s="396"/>
      <c r="V308" s="395"/>
      <c r="W308" s="395"/>
      <c r="X308" s="396"/>
      <c r="Y308" s="403"/>
    </row>
    <row r="309" spans="1:25" x14ac:dyDescent="0.35">
      <c r="A309" s="393"/>
      <c r="B309" s="394"/>
      <c r="C309" s="393"/>
      <c r="D309" s="395"/>
      <c r="E309" s="395"/>
      <c r="F309" s="395"/>
      <c r="G309" s="395"/>
      <c r="H309" s="396"/>
      <c r="I309" s="395"/>
      <c r="J309" s="395"/>
      <c r="K309" s="396"/>
      <c r="L309" s="396"/>
      <c r="M309" s="396"/>
      <c r="N309" s="396"/>
      <c r="O309" s="396"/>
      <c r="P309" s="396"/>
      <c r="Q309" s="396"/>
      <c r="R309" s="396"/>
      <c r="S309" s="396"/>
      <c r="T309" s="396"/>
      <c r="U309" s="396"/>
      <c r="V309" s="395"/>
      <c r="W309" s="395"/>
      <c r="X309" s="396"/>
      <c r="Y309" s="403"/>
    </row>
    <row r="310" spans="1:25" x14ac:dyDescent="0.35">
      <c r="A310" s="393"/>
      <c r="B310" s="394"/>
      <c r="C310" s="393"/>
      <c r="D310" s="395"/>
      <c r="E310" s="395"/>
      <c r="F310" s="395"/>
      <c r="G310" s="395"/>
      <c r="H310" s="396"/>
      <c r="I310" s="395"/>
      <c r="J310" s="395"/>
      <c r="K310" s="396"/>
      <c r="L310" s="396"/>
      <c r="M310" s="396"/>
      <c r="N310" s="396"/>
      <c r="O310" s="396"/>
      <c r="P310" s="396"/>
      <c r="Q310" s="396"/>
      <c r="R310" s="396"/>
      <c r="S310" s="396"/>
      <c r="T310" s="396"/>
      <c r="U310" s="396"/>
      <c r="V310" s="395"/>
      <c r="W310" s="395"/>
      <c r="X310" s="396"/>
      <c r="Y310" s="403"/>
    </row>
    <row r="311" spans="1:25" x14ac:dyDescent="0.35">
      <c r="A311" s="393"/>
      <c r="B311" s="394"/>
      <c r="C311" s="393"/>
      <c r="D311" s="395"/>
      <c r="E311" s="395"/>
      <c r="F311" s="395"/>
      <c r="G311" s="395"/>
      <c r="H311" s="396"/>
      <c r="I311" s="395"/>
      <c r="J311" s="395"/>
      <c r="K311" s="396"/>
      <c r="L311" s="396"/>
      <c r="M311" s="396"/>
      <c r="N311" s="396"/>
      <c r="O311" s="396"/>
      <c r="P311" s="396"/>
      <c r="Q311" s="396"/>
      <c r="R311" s="396"/>
      <c r="S311" s="396"/>
      <c r="T311" s="396"/>
      <c r="U311" s="396"/>
      <c r="V311" s="395"/>
      <c r="W311" s="395"/>
      <c r="X311" s="396"/>
      <c r="Y311" s="403"/>
    </row>
    <row r="312" spans="1:25" x14ac:dyDescent="0.35">
      <c r="A312" s="393"/>
      <c r="B312" s="394"/>
      <c r="C312" s="393"/>
      <c r="D312" s="395"/>
      <c r="E312" s="395"/>
      <c r="F312" s="395"/>
      <c r="G312" s="395"/>
      <c r="H312" s="396"/>
      <c r="I312" s="395"/>
      <c r="J312" s="395"/>
      <c r="K312" s="396"/>
      <c r="L312" s="396"/>
      <c r="M312" s="396"/>
      <c r="N312" s="396"/>
      <c r="O312" s="396"/>
      <c r="P312" s="396"/>
      <c r="Q312" s="396"/>
      <c r="R312" s="396"/>
      <c r="S312" s="396"/>
      <c r="T312" s="396"/>
      <c r="U312" s="396"/>
      <c r="V312" s="395"/>
      <c r="W312" s="395"/>
      <c r="X312" s="396"/>
      <c r="Y312" s="403"/>
    </row>
    <row r="313" spans="1:25" x14ac:dyDescent="0.35">
      <c r="A313" s="393"/>
      <c r="B313" s="394"/>
      <c r="C313" s="393"/>
      <c r="D313" s="395"/>
      <c r="E313" s="395"/>
      <c r="F313" s="395"/>
      <c r="G313" s="395"/>
      <c r="H313" s="396"/>
      <c r="I313" s="395"/>
      <c r="J313" s="395"/>
      <c r="K313" s="396"/>
      <c r="L313" s="396"/>
      <c r="M313" s="396"/>
      <c r="N313" s="396"/>
      <c r="O313" s="396"/>
      <c r="P313" s="396"/>
      <c r="Q313" s="396"/>
      <c r="R313" s="396"/>
      <c r="S313" s="396"/>
      <c r="T313" s="396"/>
      <c r="U313" s="396"/>
      <c r="V313" s="395"/>
      <c r="W313" s="395"/>
      <c r="X313" s="396"/>
      <c r="Y313" s="403"/>
    </row>
    <row r="314" spans="1:25" x14ac:dyDescent="0.35">
      <c r="A314" s="393"/>
      <c r="B314" s="394"/>
      <c r="C314" s="393"/>
      <c r="D314" s="395"/>
      <c r="E314" s="395"/>
      <c r="F314" s="395"/>
      <c r="G314" s="395"/>
      <c r="H314" s="396"/>
      <c r="I314" s="395"/>
      <c r="J314" s="395"/>
      <c r="K314" s="396"/>
      <c r="L314" s="396"/>
      <c r="M314" s="396"/>
      <c r="N314" s="396"/>
      <c r="O314" s="396"/>
      <c r="P314" s="396"/>
      <c r="Q314" s="396"/>
      <c r="R314" s="396"/>
      <c r="S314" s="396"/>
      <c r="T314" s="396"/>
      <c r="U314" s="396"/>
      <c r="V314" s="395"/>
      <c r="W314" s="395"/>
      <c r="X314" s="396"/>
      <c r="Y314" s="403"/>
    </row>
    <row r="315" spans="1:25" x14ac:dyDescent="0.35">
      <c r="A315" s="393"/>
      <c r="B315" s="394"/>
      <c r="C315" s="393"/>
      <c r="D315" s="395"/>
      <c r="E315" s="395"/>
      <c r="F315" s="395"/>
      <c r="G315" s="395"/>
      <c r="H315" s="396"/>
      <c r="I315" s="395"/>
      <c r="J315" s="395"/>
      <c r="K315" s="396"/>
      <c r="L315" s="396"/>
      <c r="M315" s="396"/>
      <c r="N315" s="396"/>
      <c r="O315" s="396"/>
      <c r="P315" s="396"/>
      <c r="Q315" s="396"/>
      <c r="R315" s="396"/>
      <c r="S315" s="396"/>
      <c r="T315" s="396"/>
      <c r="U315" s="396"/>
      <c r="V315" s="395"/>
      <c r="W315" s="395"/>
      <c r="X315" s="396"/>
      <c r="Y315" s="403"/>
    </row>
    <row r="316" spans="1:25" x14ac:dyDescent="0.35">
      <c r="A316" s="393"/>
      <c r="B316" s="394"/>
      <c r="C316" s="393"/>
      <c r="D316" s="395"/>
      <c r="E316" s="395"/>
      <c r="F316" s="395"/>
      <c r="G316" s="395"/>
      <c r="H316" s="396"/>
      <c r="I316" s="395"/>
      <c r="J316" s="395"/>
      <c r="K316" s="396"/>
      <c r="L316" s="396"/>
      <c r="M316" s="396"/>
      <c r="N316" s="396"/>
      <c r="O316" s="396"/>
      <c r="P316" s="396"/>
      <c r="Q316" s="396"/>
      <c r="R316" s="396"/>
      <c r="S316" s="396"/>
      <c r="T316" s="396"/>
      <c r="U316" s="396"/>
      <c r="V316" s="395"/>
      <c r="W316" s="395"/>
      <c r="X316" s="396"/>
      <c r="Y316" s="403"/>
    </row>
    <row r="317" spans="1:25" x14ac:dyDescent="0.35">
      <c r="A317" s="393"/>
      <c r="B317" s="394"/>
      <c r="C317" s="393"/>
      <c r="D317" s="395"/>
      <c r="E317" s="395"/>
      <c r="F317" s="395"/>
      <c r="G317" s="395"/>
      <c r="H317" s="396"/>
      <c r="I317" s="395"/>
      <c r="J317" s="395"/>
      <c r="K317" s="396"/>
      <c r="L317" s="396"/>
      <c r="M317" s="396"/>
      <c r="N317" s="396"/>
      <c r="O317" s="396"/>
      <c r="P317" s="396"/>
      <c r="Q317" s="396"/>
      <c r="R317" s="396"/>
      <c r="S317" s="396"/>
      <c r="T317" s="396"/>
      <c r="U317" s="396"/>
      <c r="V317" s="395"/>
      <c r="W317" s="395"/>
      <c r="X317" s="396"/>
      <c r="Y317" s="403"/>
    </row>
    <row r="318" spans="1:25" x14ac:dyDescent="0.35">
      <c r="A318" s="393"/>
      <c r="B318" s="394"/>
      <c r="C318" s="393"/>
      <c r="D318" s="395"/>
      <c r="E318" s="395"/>
      <c r="F318" s="395"/>
      <c r="G318" s="395"/>
      <c r="H318" s="396"/>
      <c r="I318" s="395"/>
      <c r="J318" s="395"/>
      <c r="K318" s="396"/>
      <c r="L318" s="396"/>
      <c r="M318" s="396"/>
      <c r="N318" s="396"/>
      <c r="O318" s="396"/>
      <c r="P318" s="396"/>
      <c r="Q318" s="396"/>
      <c r="R318" s="396"/>
      <c r="S318" s="396"/>
      <c r="T318" s="396"/>
      <c r="U318" s="396"/>
      <c r="V318" s="395"/>
      <c r="W318" s="395"/>
      <c r="X318" s="396"/>
      <c r="Y318" s="403"/>
    </row>
    <row r="319" spans="1:25" x14ac:dyDescent="0.35">
      <c r="A319" s="393"/>
      <c r="B319" s="394"/>
      <c r="C319" s="393"/>
      <c r="D319" s="395"/>
      <c r="E319" s="395"/>
      <c r="F319" s="395"/>
      <c r="G319" s="395"/>
      <c r="H319" s="396"/>
      <c r="I319" s="395"/>
      <c r="J319" s="395"/>
      <c r="K319" s="396"/>
      <c r="L319" s="396"/>
      <c r="M319" s="396"/>
      <c r="N319" s="396"/>
      <c r="O319" s="396"/>
      <c r="P319" s="396"/>
      <c r="Q319" s="396"/>
      <c r="R319" s="396"/>
      <c r="S319" s="396"/>
      <c r="T319" s="396"/>
      <c r="U319" s="396"/>
      <c r="V319" s="395"/>
      <c r="W319" s="395"/>
      <c r="X319" s="396"/>
      <c r="Y319" s="403"/>
    </row>
    <row r="320" spans="1:25" x14ac:dyDescent="0.35">
      <c r="A320" s="393"/>
      <c r="B320" s="394"/>
      <c r="C320" s="393"/>
      <c r="D320" s="395"/>
      <c r="E320" s="395"/>
      <c r="F320" s="395"/>
      <c r="G320" s="395"/>
      <c r="H320" s="396"/>
      <c r="I320" s="395"/>
      <c r="J320" s="395"/>
      <c r="K320" s="396"/>
      <c r="L320" s="396"/>
      <c r="M320" s="396"/>
      <c r="N320" s="396"/>
      <c r="O320" s="396"/>
      <c r="P320" s="396"/>
      <c r="Q320" s="396"/>
      <c r="R320" s="396"/>
      <c r="S320" s="396"/>
      <c r="T320" s="396"/>
      <c r="U320" s="396"/>
      <c r="V320" s="395"/>
      <c r="W320" s="395"/>
      <c r="X320" s="396"/>
      <c r="Y320" s="403"/>
    </row>
    <row r="321" spans="1:25" x14ac:dyDescent="0.35">
      <c r="A321" s="393"/>
      <c r="B321" s="394"/>
      <c r="C321" s="393"/>
      <c r="D321" s="395"/>
      <c r="E321" s="395"/>
      <c r="F321" s="395"/>
      <c r="G321" s="395"/>
      <c r="H321" s="396"/>
      <c r="I321" s="395"/>
      <c r="J321" s="395"/>
      <c r="K321" s="396"/>
      <c r="L321" s="396"/>
      <c r="M321" s="396"/>
      <c r="N321" s="396"/>
      <c r="O321" s="396"/>
      <c r="P321" s="396"/>
      <c r="Q321" s="396"/>
      <c r="R321" s="396"/>
      <c r="S321" s="396"/>
      <c r="T321" s="396"/>
      <c r="U321" s="396"/>
      <c r="V321" s="395"/>
      <c r="W321" s="395"/>
      <c r="X321" s="396"/>
      <c r="Y321" s="403"/>
    </row>
    <row r="322" spans="1:25" x14ac:dyDescent="0.35">
      <c r="A322" s="393"/>
      <c r="B322" s="394"/>
      <c r="C322" s="393"/>
      <c r="D322" s="395"/>
      <c r="E322" s="395"/>
      <c r="F322" s="395"/>
      <c r="G322" s="395"/>
      <c r="H322" s="396"/>
      <c r="I322" s="395"/>
      <c r="J322" s="395"/>
      <c r="K322" s="396"/>
      <c r="L322" s="396"/>
      <c r="M322" s="396"/>
      <c r="N322" s="396"/>
      <c r="O322" s="396"/>
      <c r="P322" s="396"/>
      <c r="Q322" s="396"/>
      <c r="R322" s="396"/>
      <c r="S322" s="396"/>
      <c r="T322" s="396"/>
      <c r="U322" s="396"/>
      <c r="V322" s="395"/>
      <c r="W322" s="395"/>
      <c r="X322" s="396"/>
      <c r="Y322" s="403"/>
    </row>
    <row r="323" spans="1:25" x14ac:dyDescent="0.35">
      <c r="A323" s="393"/>
      <c r="B323" s="394"/>
      <c r="C323" s="393"/>
      <c r="D323" s="395"/>
      <c r="E323" s="395"/>
      <c r="F323" s="395"/>
      <c r="G323" s="395"/>
      <c r="H323" s="396"/>
      <c r="I323" s="395"/>
      <c r="J323" s="395"/>
      <c r="K323" s="396"/>
      <c r="L323" s="396"/>
      <c r="M323" s="396"/>
      <c r="N323" s="396"/>
      <c r="O323" s="396"/>
      <c r="P323" s="396"/>
      <c r="Q323" s="396"/>
      <c r="R323" s="396"/>
      <c r="S323" s="396"/>
      <c r="T323" s="396"/>
      <c r="U323" s="396"/>
      <c r="V323" s="395"/>
      <c r="W323" s="395"/>
      <c r="X323" s="396"/>
      <c r="Y323" s="403"/>
    </row>
    <row r="324" spans="1:25" x14ac:dyDescent="0.35">
      <c r="A324" s="393"/>
      <c r="B324" s="394"/>
      <c r="C324" s="393"/>
      <c r="D324" s="395"/>
      <c r="E324" s="395"/>
      <c r="F324" s="395"/>
      <c r="G324" s="395"/>
      <c r="H324" s="396"/>
      <c r="I324" s="395"/>
      <c r="J324" s="395"/>
      <c r="K324" s="396"/>
      <c r="L324" s="396"/>
      <c r="M324" s="396"/>
      <c r="N324" s="396"/>
      <c r="O324" s="396"/>
      <c r="P324" s="396"/>
      <c r="Q324" s="396"/>
      <c r="R324" s="396"/>
      <c r="S324" s="396"/>
      <c r="T324" s="396"/>
      <c r="U324" s="396"/>
      <c r="V324" s="395"/>
      <c r="W324" s="395"/>
      <c r="X324" s="396"/>
      <c r="Y324" s="403"/>
    </row>
    <row r="325" spans="1:25" x14ac:dyDescent="0.35">
      <c r="A325" s="393"/>
      <c r="B325" s="394"/>
      <c r="C325" s="393"/>
      <c r="D325" s="395"/>
      <c r="E325" s="395"/>
      <c r="F325" s="395"/>
      <c r="G325" s="395"/>
      <c r="H325" s="396"/>
      <c r="I325" s="395"/>
      <c r="J325" s="395"/>
      <c r="K325" s="396"/>
      <c r="L325" s="396"/>
      <c r="M325" s="396"/>
      <c r="N325" s="396"/>
      <c r="O325" s="396"/>
      <c r="P325" s="396"/>
      <c r="Q325" s="396"/>
      <c r="R325" s="396"/>
      <c r="S325" s="396"/>
      <c r="T325" s="396"/>
      <c r="U325" s="396"/>
      <c r="V325" s="395"/>
      <c r="W325" s="395"/>
      <c r="X325" s="396"/>
      <c r="Y325" s="403"/>
    </row>
    <row r="326" spans="1:25" x14ac:dyDescent="0.35">
      <c r="A326" s="393"/>
      <c r="B326" s="394"/>
      <c r="C326" s="393"/>
      <c r="D326" s="395"/>
      <c r="E326" s="395"/>
      <c r="F326" s="395"/>
      <c r="G326" s="395"/>
      <c r="H326" s="396"/>
      <c r="I326" s="395"/>
      <c r="J326" s="395"/>
      <c r="K326" s="396"/>
      <c r="L326" s="396"/>
      <c r="M326" s="396"/>
      <c r="N326" s="396"/>
      <c r="O326" s="396"/>
      <c r="P326" s="396"/>
      <c r="Q326" s="396"/>
      <c r="R326" s="396"/>
      <c r="S326" s="396"/>
      <c r="T326" s="396"/>
      <c r="U326" s="396"/>
      <c r="V326" s="395"/>
      <c r="W326" s="395"/>
      <c r="X326" s="396"/>
      <c r="Y326" s="403"/>
    </row>
    <row r="327" spans="1:25" x14ac:dyDescent="0.35">
      <c r="A327" s="393"/>
      <c r="B327" s="394"/>
      <c r="C327" s="393"/>
      <c r="D327" s="395"/>
      <c r="E327" s="395"/>
      <c r="F327" s="395"/>
      <c r="G327" s="395"/>
      <c r="H327" s="396"/>
      <c r="I327" s="395"/>
      <c r="J327" s="395"/>
      <c r="K327" s="396"/>
      <c r="L327" s="396"/>
      <c r="M327" s="396"/>
      <c r="N327" s="396"/>
      <c r="O327" s="396"/>
      <c r="P327" s="396"/>
      <c r="Q327" s="396"/>
      <c r="R327" s="396"/>
      <c r="S327" s="396"/>
      <c r="T327" s="396"/>
      <c r="U327" s="396"/>
      <c r="V327" s="395"/>
      <c r="W327" s="395"/>
      <c r="X327" s="396"/>
      <c r="Y327" s="403"/>
    </row>
    <row r="328" spans="1:25" x14ac:dyDescent="0.35">
      <c r="A328" s="393"/>
      <c r="B328" s="394"/>
      <c r="C328" s="393"/>
      <c r="D328" s="395"/>
      <c r="E328" s="395"/>
      <c r="F328" s="395"/>
      <c r="G328" s="395"/>
      <c r="H328" s="396"/>
      <c r="I328" s="395"/>
      <c r="J328" s="395"/>
      <c r="K328" s="396"/>
      <c r="L328" s="396"/>
      <c r="M328" s="396"/>
      <c r="N328" s="396"/>
      <c r="O328" s="396"/>
      <c r="P328" s="396"/>
      <c r="Q328" s="396"/>
      <c r="R328" s="396"/>
      <c r="S328" s="396"/>
      <c r="T328" s="396"/>
      <c r="U328" s="396"/>
      <c r="V328" s="395"/>
      <c r="W328" s="395"/>
      <c r="X328" s="396"/>
      <c r="Y328" s="403"/>
    </row>
    <row r="329" spans="1:25" x14ac:dyDescent="0.35">
      <c r="A329" s="393"/>
      <c r="B329" s="394"/>
      <c r="C329" s="393"/>
      <c r="D329" s="395"/>
      <c r="E329" s="395"/>
      <c r="F329" s="395"/>
      <c r="G329" s="395"/>
      <c r="H329" s="396"/>
      <c r="I329" s="395"/>
      <c r="J329" s="395"/>
      <c r="K329" s="396"/>
      <c r="L329" s="396"/>
      <c r="M329" s="396"/>
      <c r="N329" s="396"/>
      <c r="O329" s="396"/>
      <c r="P329" s="396"/>
      <c r="Q329" s="396"/>
      <c r="R329" s="396"/>
      <c r="S329" s="396"/>
      <c r="T329" s="396"/>
      <c r="U329" s="396"/>
      <c r="V329" s="395"/>
      <c r="W329" s="395"/>
      <c r="X329" s="396"/>
      <c r="Y329" s="403"/>
    </row>
    <row r="330" spans="1:25" x14ac:dyDescent="0.35">
      <c r="A330" s="393"/>
      <c r="B330" s="394"/>
      <c r="C330" s="393"/>
      <c r="D330" s="395"/>
      <c r="E330" s="395"/>
      <c r="F330" s="395"/>
      <c r="G330" s="395"/>
      <c r="H330" s="396"/>
      <c r="I330" s="395"/>
      <c r="J330" s="395"/>
      <c r="K330" s="396"/>
      <c r="L330" s="396"/>
      <c r="M330" s="396"/>
      <c r="N330" s="396"/>
      <c r="O330" s="396"/>
      <c r="P330" s="396"/>
      <c r="Q330" s="396"/>
      <c r="R330" s="396"/>
      <c r="S330" s="396"/>
      <c r="T330" s="396"/>
      <c r="U330" s="396"/>
      <c r="V330" s="395"/>
      <c r="W330" s="395"/>
      <c r="X330" s="396"/>
      <c r="Y330" s="403"/>
    </row>
    <row r="331" spans="1:25" x14ac:dyDescent="0.35">
      <c r="A331" s="393"/>
      <c r="B331" s="394"/>
      <c r="C331" s="393"/>
      <c r="D331" s="395"/>
      <c r="E331" s="395"/>
      <c r="F331" s="395"/>
      <c r="G331" s="395"/>
      <c r="H331" s="396"/>
      <c r="I331" s="395"/>
      <c r="J331" s="395"/>
      <c r="K331" s="396"/>
      <c r="L331" s="396"/>
      <c r="M331" s="396"/>
      <c r="N331" s="396"/>
      <c r="O331" s="396"/>
      <c r="P331" s="396"/>
      <c r="Q331" s="396"/>
      <c r="R331" s="396"/>
      <c r="S331" s="396"/>
      <c r="T331" s="396"/>
      <c r="U331" s="396"/>
      <c r="V331" s="395"/>
      <c r="W331" s="395"/>
      <c r="X331" s="396"/>
      <c r="Y331" s="403"/>
    </row>
    <row r="332" spans="1:25" x14ac:dyDescent="0.35">
      <c r="A332" s="393"/>
      <c r="B332" s="394"/>
      <c r="C332" s="393"/>
      <c r="D332" s="395"/>
      <c r="E332" s="395"/>
      <c r="F332" s="395"/>
      <c r="G332" s="395"/>
      <c r="H332" s="396"/>
      <c r="I332" s="395"/>
      <c r="J332" s="395"/>
      <c r="K332" s="396"/>
      <c r="L332" s="396"/>
      <c r="M332" s="396"/>
      <c r="N332" s="396"/>
      <c r="O332" s="396"/>
      <c r="P332" s="396"/>
      <c r="Q332" s="396"/>
      <c r="R332" s="396"/>
      <c r="S332" s="396"/>
      <c r="T332" s="396"/>
      <c r="U332" s="396"/>
      <c r="V332" s="395"/>
      <c r="W332" s="395"/>
      <c r="X332" s="396"/>
      <c r="Y332" s="403"/>
    </row>
    <row r="333" spans="1:25" x14ac:dyDescent="0.35">
      <c r="A333" s="393"/>
      <c r="B333" s="394"/>
      <c r="C333" s="393"/>
      <c r="D333" s="395"/>
      <c r="E333" s="395"/>
      <c r="F333" s="395"/>
      <c r="G333" s="395"/>
      <c r="H333" s="396"/>
      <c r="I333" s="395"/>
      <c r="J333" s="395"/>
      <c r="K333" s="396"/>
      <c r="L333" s="396"/>
      <c r="M333" s="396"/>
      <c r="N333" s="396"/>
      <c r="O333" s="396"/>
      <c r="P333" s="396"/>
      <c r="Q333" s="396"/>
      <c r="R333" s="396"/>
      <c r="S333" s="396"/>
      <c r="T333" s="396"/>
      <c r="U333" s="396"/>
      <c r="V333" s="395"/>
      <c r="W333" s="395"/>
      <c r="X333" s="396"/>
      <c r="Y333" s="403"/>
    </row>
    <row r="334" spans="1:25" x14ac:dyDescent="0.35">
      <c r="A334" s="393"/>
      <c r="B334" s="394"/>
      <c r="C334" s="393"/>
      <c r="D334" s="395"/>
      <c r="E334" s="395"/>
      <c r="F334" s="395"/>
      <c r="G334" s="395"/>
      <c r="H334" s="396"/>
      <c r="I334" s="395"/>
      <c r="J334" s="395"/>
      <c r="K334" s="396"/>
      <c r="L334" s="396"/>
      <c r="M334" s="396"/>
      <c r="N334" s="396"/>
      <c r="O334" s="396"/>
      <c r="P334" s="396"/>
      <c r="Q334" s="396"/>
      <c r="R334" s="396"/>
      <c r="S334" s="396"/>
      <c r="T334" s="396"/>
      <c r="U334" s="396"/>
      <c r="V334" s="395"/>
      <c r="W334" s="395"/>
      <c r="X334" s="396"/>
      <c r="Y334" s="403"/>
    </row>
    <row r="335" spans="1:25" x14ac:dyDescent="0.35">
      <c r="A335" s="393"/>
      <c r="B335" s="394"/>
      <c r="C335" s="393"/>
      <c r="D335" s="395"/>
      <c r="E335" s="395"/>
      <c r="F335" s="395"/>
      <c r="G335" s="395"/>
      <c r="H335" s="396"/>
      <c r="I335" s="395"/>
      <c r="J335" s="395"/>
      <c r="K335" s="396"/>
      <c r="L335" s="396"/>
      <c r="M335" s="396"/>
      <c r="N335" s="396"/>
      <c r="O335" s="396"/>
      <c r="P335" s="396"/>
      <c r="Q335" s="396"/>
      <c r="R335" s="396"/>
      <c r="S335" s="396"/>
      <c r="T335" s="396"/>
      <c r="U335" s="396"/>
      <c r="V335" s="395"/>
      <c r="W335" s="395"/>
      <c r="X335" s="396"/>
      <c r="Y335" s="403"/>
    </row>
    <row r="336" spans="1:25" x14ac:dyDescent="0.35">
      <c r="A336" s="393"/>
      <c r="B336" s="394"/>
      <c r="C336" s="393"/>
      <c r="D336" s="395"/>
      <c r="E336" s="395"/>
      <c r="F336" s="395"/>
      <c r="G336" s="395"/>
      <c r="H336" s="396"/>
      <c r="I336" s="395"/>
      <c r="J336" s="395"/>
      <c r="K336" s="396"/>
      <c r="L336" s="396"/>
      <c r="M336" s="396"/>
      <c r="N336" s="396"/>
      <c r="O336" s="396"/>
      <c r="P336" s="396"/>
      <c r="Q336" s="396"/>
      <c r="R336" s="396"/>
      <c r="S336" s="396"/>
      <c r="T336" s="396"/>
      <c r="U336" s="396"/>
      <c r="V336" s="395"/>
      <c r="W336" s="395"/>
      <c r="X336" s="396"/>
      <c r="Y336" s="403"/>
    </row>
    <row r="337" spans="1:25" x14ac:dyDescent="0.35">
      <c r="A337" s="393"/>
      <c r="B337" s="394"/>
      <c r="C337" s="393"/>
      <c r="D337" s="395"/>
      <c r="E337" s="395"/>
      <c r="F337" s="395"/>
      <c r="G337" s="395"/>
      <c r="H337" s="396"/>
      <c r="I337" s="395"/>
      <c r="J337" s="395"/>
      <c r="K337" s="396"/>
      <c r="L337" s="396"/>
      <c r="M337" s="396"/>
      <c r="N337" s="396"/>
      <c r="O337" s="396"/>
      <c r="P337" s="396"/>
      <c r="Q337" s="396"/>
      <c r="R337" s="396"/>
      <c r="S337" s="396"/>
      <c r="T337" s="396"/>
      <c r="U337" s="396"/>
      <c r="V337" s="395"/>
      <c r="W337" s="395"/>
      <c r="X337" s="396"/>
      <c r="Y337" s="403"/>
    </row>
    <row r="338" spans="1:25" x14ac:dyDescent="0.35">
      <c r="A338" s="393"/>
      <c r="B338" s="394"/>
      <c r="C338" s="393"/>
      <c r="D338" s="395"/>
      <c r="E338" s="395"/>
      <c r="F338" s="395"/>
      <c r="G338" s="395"/>
      <c r="H338" s="396"/>
      <c r="I338" s="395"/>
      <c r="J338" s="395"/>
      <c r="K338" s="396"/>
      <c r="L338" s="396"/>
      <c r="M338" s="396"/>
      <c r="N338" s="396"/>
      <c r="O338" s="396"/>
      <c r="P338" s="396"/>
      <c r="Q338" s="396"/>
      <c r="R338" s="396"/>
      <c r="S338" s="396"/>
      <c r="T338" s="396"/>
      <c r="U338" s="396"/>
      <c r="V338" s="395"/>
      <c r="W338" s="395"/>
      <c r="X338" s="396"/>
      <c r="Y338" s="403"/>
    </row>
    <row r="339" spans="1:25" x14ac:dyDescent="0.35">
      <c r="A339" s="393"/>
      <c r="B339" s="394"/>
      <c r="C339" s="393"/>
      <c r="D339" s="395"/>
      <c r="E339" s="395"/>
      <c r="F339" s="395"/>
      <c r="G339" s="395"/>
      <c r="H339" s="396"/>
      <c r="I339" s="395"/>
      <c r="J339" s="395"/>
      <c r="K339" s="396"/>
      <c r="L339" s="396"/>
      <c r="M339" s="396"/>
      <c r="N339" s="396"/>
      <c r="O339" s="396"/>
      <c r="P339" s="396"/>
      <c r="Q339" s="396"/>
      <c r="R339" s="396"/>
      <c r="S339" s="396"/>
      <c r="T339" s="396"/>
      <c r="U339" s="396"/>
      <c r="V339" s="395"/>
      <c r="W339" s="395"/>
      <c r="X339" s="396"/>
      <c r="Y339" s="403"/>
    </row>
    <row r="340" spans="1:25" x14ac:dyDescent="0.35">
      <c r="A340" s="393"/>
      <c r="B340" s="394"/>
      <c r="C340" s="393"/>
      <c r="D340" s="395"/>
      <c r="E340" s="395"/>
      <c r="F340" s="395"/>
      <c r="G340" s="395"/>
      <c r="H340" s="396"/>
      <c r="I340" s="395"/>
      <c r="J340" s="395"/>
      <c r="K340" s="396"/>
      <c r="L340" s="396"/>
      <c r="M340" s="396"/>
      <c r="N340" s="396"/>
      <c r="O340" s="396"/>
      <c r="P340" s="396"/>
      <c r="Q340" s="396"/>
      <c r="R340" s="396"/>
      <c r="S340" s="396"/>
      <c r="T340" s="396"/>
      <c r="U340" s="396"/>
      <c r="V340" s="395"/>
      <c r="W340" s="395"/>
      <c r="X340" s="396"/>
      <c r="Y340" s="403"/>
    </row>
    <row r="341" spans="1:25" x14ac:dyDescent="0.35">
      <c r="A341" s="393"/>
      <c r="B341" s="394"/>
      <c r="C341" s="393"/>
      <c r="D341" s="395"/>
      <c r="E341" s="395"/>
      <c r="F341" s="395"/>
      <c r="G341" s="395"/>
      <c r="H341" s="396"/>
      <c r="I341" s="395"/>
      <c r="J341" s="395"/>
      <c r="K341" s="396"/>
      <c r="L341" s="396"/>
      <c r="M341" s="396"/>
      <c r="N341" s="396"/>
      <c r="O341" s="396"/>
      <c r="P341" s="396"/>
      <c r="Q341" s="396"/>
      <c r="R341" s="396"/>
      <c r="S341" s="396"/>
      <c r="T341" s="396"/>
      <c r="U341" s="396"/>
      <c r="V341" s="395"/>
      <c r="W341" s="395"/>
      <c r="X341" s="396"/>
      <c r="Y341" s="403"/>
    </row>
    <row r="342" spans="1:25" x14ac:dyDescent="0.35">
      <c r="A342" s="393"/>
      <c r="B342" s="394"/>
      <c r="C342" s="393"/>
      <c r="D342" s="395"/>
      <c r="E342" s="395"/>
      <c r="F342" s="395"/>
      <c r="G342" s="395"/>
      <c r="H342" s="396"/>
      <c r="I342" s="395"/>
      <c r="J342" s="395"/>
      <c r="K342" s="396"/>
      <c r="L342" s="396"/>
      <c r="M342" s="396"/>
      <c r="N342" s="396"/>
      <c r="O342" s="396"/>
      <c r="P342" s="396"/>
      <c r="Q342" s="396"/>
      <c r="R342" s="396"/>
      <c r="S342" s="396"/>
      <c r="T342" s="396"/>
      <c r="U342" s="396"/>
      <c r="V342" s="395"/>
      <c r="W342" s="395"/>
      <c r="X342" s="396"/>
      <c r="Y342" s="403"/>
    </row>
    <row r="343" spans="1:25" x14ac:dyDescent="0.35">
      <c r="A343" s="393"/>
      <c r="B343" s="394"/>
      <c r="C343" s="393"/>
      <c r="D343" s="395"/>
      <c r="E343" s="395"/>
      <c r="F343" s="395"/>
      <c r="G343" s="395"/>
      <c r="H343" s="396"/>
      <c r="I343" s="395"/>
      <c r="J343" s="395"/>
      <c r="K343" s="396"/>
      <c r="L343" s="396"/>
      <c r="M343" s="396"/>
      <c r="N343" s="396"/>
      <c r="O343" s="396"/>
      <c r="P343" s="396"/>
      <c r="Q343" s="396"/>
      <c r="R343" s="396"/>
      <c r="S343" s="396"/>
      <c r="T343" s="396"/>
      <c r="U343" s="396"/>
      <c r="V343" s="395"/>
      <c r="W343" s="395"/>
      <c r="X343" s="396"/>
      <c r="Y343" s="403"/>
    </row>
    <row r="344" spans="1:25" x14ac:dyDescent="0.35">
      <c r="A344" s="393"/>
      <c r="B344" s="394"/>
      <c r="C344" s="393"/>
      <c r="D344" s="395"/>
      <c r="E344" s="395"/>
      <c r="F344" s="395"/>
      <c r="G344" s="395"/>
      <c r="H344" s="396"/>
      <c r="I344" s="395"/>
      <c r="J344" s="395"/>
      <c r="K344" s="396"/>
      <c r="L344" s="396"/>
      <c r="M344" s="396"/>
      <c r="N344" s="396"/>
      <c r="O344" s="396"/>
      <c r="P344" s="396"/>
      <c r="Q344" s="396"/>
      <c r="R344" s="396"/>
      <c r="S344" s="396"/>
      <c r="T344" s="396"/>
      <c r="U344" s="396"/>
      <c r="V344" s="395"/>
      <c r="W344" s="395"/>
      <c r="X344" s="396"/>
      <c r="Y344" s="403"/>
    </row>
    <row r="345" spans="1:25" x14ac:dyDescent="0.35">
      <c r="A345" s="393"/>
      <c r="B345" s="394"/>
      <c r="C345" s="393"/>
      <c r="D345" s="395"/>
      <c r="E345" s="395"/>
      <c r="F345" s="395"/>
      <c r="G345" s="395"/>
      <c r="H345" s="396"/>
      <c r="I345" s="395"/>
      <c r="J345" s="395"/>
      <c r="K345" s="396"/>
      <c r="L345" s="396"/>
      <c r="M345" s="396"/>
      <c r="N345" s="396"/>
      <c r="O345" s="396"/>
      <c r="P345" s="396"/>
      <c r="Q345" s="396"/>
      <c r="R345" s="396"/>
      <c r="S345" s="396"/>
      <c r="T345" s="396"/>
      <c r="U345" s="396"/>
      <c r="V345" s="395"/>
      <c r="W345" s="395"/>
      <c r="X345" s="396"/>
      <c r="Y345" s="403"/>
    </row>
    <row r="346" spans="1:25" x14ac:dyDescent="0.35">
      <c r="A346" s="393"/>
      <c r="B346" s="394"/>
      <c r="C346" s="393"/>
      <c r="D346" s="395"/>
      <c r="E346" s="395"/>
      <c r="F346" s="395"/>
      <c r="G346" s="395"/>
      <c r="H346" s="396"/>
      <c r="I346" s="395"/>
      <c r="J346" s="395"/>
      <c r="K346" s="396"/>
      <c r="L346" s="396"/>
      <c r="M346" s="396"/>
      <c r="N346" s="396"/>
      <c r="O346" s="396"/>
      <c r="P346" s="396"/>
      <c r="Q346" s="396"/>
      <c r="R346" s="396"/>
      <c r="S346" s="396"/>
      <c r="T346" s="396"/>
      <c r="U346" s="396"/>
      <c r="V346" s="395"/>
      <c r="W346" s="395"/>
      <c r="X346" s="396"/>
      <c r="Y346" s="403"/>
    </row>
    <row r="347" spans="1:25" x14ac:dyDescent="0.35">
      <c r="A347" s="393"/>
      <c r="B347" s="394"/>
      <c r="C347" s="393"/>
      <c r="D347" s="395"/>
      <c r="E347" s="395"/>
      <c r="F347" s="395"/>
      <c r="G347" s="395"/>
      <c r="H347" s="396"/>
      <c r="I347" s="395"/>
      <c r="J347" s="395"/>
      <c r="K347" s="396"/>
      <c r="L347" s="396"/>
      <c r="M347" s="396"/>
      <c r="N347" s="396"/>
      <c r="O347" s="396"/>
      <c r="P347" s="396"/>
      <c r="Q347" s="396"/>
      <c r="R347" s="396"/>
      <c r="S347" s="396"/>
      <c r="T347" s="396"/>
      <c r="U347" s="396"/>
      <c r="V347" s="395"/>
      <c r="W347" s="395"/>
      <c r="X347" s="396"/>
      <c r="Y347" s="403"/>
    </row>
    <row r="348" spans="1:25" x14ac:dyDescent="0.35">
      <c r="A348" s="393"/>
      <c r="B348" s="394"/>
      <c r="C348" s="393"/>
      <c r="D348" s="395"/>
      <c r="E348" s="395"/>
      <c r="F348" s="395"/>
      <c r="G348" s="395"/>
      <c r="H348" s="396"/>
      <c r="I348" s="395"/>
      <c r="J348" s="395"/>
      <c r="K348" s="396"/>
      <c r="L348" s="396"/>
      <c r="M348" s="396"/>
      <c r="N348" s="396"/>
      <c r="O348" s="396"/>
      <c r="P348" s="396"/>
      <c r="Q348" s="396"/>
      <c r="R348" s="396"/>
      <c r="S348" s="396"/>
      <c r="T348" s="396"/>
      <c r="U348" s="396"/>
      <c r="V348" s="395"/>
      <c r="W348" s="395"/>
      <c r="X348" s="396"/>
      <c r="Y348" s="403"/>
    </row>
    <row r="349" spans="1:25" x14ac:dyDescent="0.35">
      <c r="A349" s="393"/>
      <c r="B349" s="394"/>
      <c r="C349" s="393"/>
      <c r="D349" s="395"/>
      <c r="E349" s="395"/>
      <c r="F349" s="395"/>
      <c r="G349" s="395"/>
      <c r="H349" s="396"/>
      <c r="I349" s="395"/>
      <c r="J349" s="395"/>
      <c r="K349" s="396"/>
      <c r="L349" s="396"/>
      <c r="M349" s="396"/>
      <c r="N349" s="396"/>
      <c r="O349" s="396"/>
      <c r="P349" s="396"/>
      <c r="Q349" s="396"/>
      <c r="R349" s="396"/>
      <c r="S349" s="396"/>
      <c r="T349" s="396"/>
      <c r="U349" s="396"/>
      <c r="V349" s="395"/>
      <c r="W349" s="395"/>
      <c r="X349" s="396"/>
      <c r="Y349" s="403"/>
    </row>
    <row r="350" spans="1:25" x14ac:dyDescent="0.35">
      <c r="A350" s="393"/>
      <c r="B350" s="394"/>
      <c r="C350" s="393"/>
      <c r="D350" s="395"/>
      <c r="E350" s="395"/>
      <c r="F350" s="395"/>
      <c r="G350" s="395"/>
      <c r="H350" s="396"/>
      <c r="I350" s="395"/>
      <c r="J350" s="395"/>
      <c r="K350" s="396"/>
      <c r="L350" s="396"/>
      <c r="M350" s="396"/>
      <c r="N350" s="396"/>
      <c r="O350" s="396"/>
      <c r="P350" s="396"/>
      <c r="Q350" s="396"/>
      <c r="R350" s="396"/>
      <c r="S350" s="396"/>
      <c r="T350" s="396"/>
      <c r="U350" s="396"/>
      <c r="V350" s="395"/>
      <c r="W350" s="395"/>
      <c r="X350" s="396"/>
      <c r="Y350" s="403"/>
    </row>
    <row r="351" spans="1:25" x14ac:dyDescent="0.35">
      <c r="A351" s="393"/>
      <c r="B351" s="394"/>
      <c r="C351" s="393"/>
      <c r="D351" s="395"/>
      <c r="E351" s="395"/>
      <c r="F351" s="395"/>
      <c r="G351" s="395"/>
      <c r="H351" s="396"/>
      <c r="I351" s="395"/>
      <c r="J351" s="395"/>
      <c r="K351" s="396"/>
      <c r="L351" s="396"/>
      <c r="M351" s="396"/>
      <c r="N351" s="396"/>
      <c r="O351" s="396"/>
      <c r="P351" s="396"/>
      <c r="Q351" s="396"/>
      <c r="R351" s="396"/>
      <c r="S351" s="396"/>
      <c r="T351" s="396"/>
      <c r="U351" s="396"/>
      <c r="V351" s="395"/>
      <c r="W351" s="395"/>
      <c r="X351" s="396"/>
      <c r="Y351" s="403"/>
    </row>
    <row r="352" spans="1:25" x14ac:dyDescent="0.35">
      <c r="A352" s="393"/>
      <c r="B352" s="394"/>
      <c r="C352" s="393"/>
      <c r="D352" s="395"/>
      <c r="E352" s="395"/>
      <c r="F352" s="395"/>
      <c r="G352" s="395"/>
      <c r="H352" s="396"/>
      <c r="I352" s="395"/>
      <c r="J352" s="395"/>
      <c r="K352" s="396"/>
      <c r="L352" s="396"/>
      <c r="M352" s="396"/>
      <c r="N352" s="396"/>
      <c r="O352" s="396"/>
      <c r="P352" s="396"/>
      <c r="Q352" s="396"/>
      <c r="R352" s="396"/>
      <c r="S352" s="396"/>
      <c r="T352" s="396"/>
      <c r="U352" s="396"/>
      <c r="V352" s="395"/>
      <c r="W352" s="395"/>
      <c r="X352" s="396"/>
      <c r="Y352" s="403"/>
    </row>
    <row r="353" spans="1:25" x14ac:dyDescent="0.35">
      <c r="A353" s="393"/>
      <c r="B353" s="394"/>
      <c r="C353" s="393"/>
      <c r="D353" s="395"/>
      <c r="E353" s="395"/>
      <c r="F353" s="395"/>
      <c r="G353" s="395"/>
      <c r="H353" s="396"/>
      <c r="I353" s="395"/>
      <c r="J353" s="395"/>
      <c r="K353" s="396"/>
      <c r="L353" s="396"/>
      <c r="M353" s="396"/>
      <c r="N353" s="396"/>
      <c r="O353" s="396"/>
      <c r="P353" s="396"/>
      <c r="Q353" s="396"/>
      <c r="R353" s="396"/>
      <c r="S353" s="396"/>
      <c r="T353" s="396"/>
      <c r="U353" s="396"/>
      <c r="V353" s="395"/>
      <c r="W353" s="395"/>
      <c r="X353" s="396"/>
      <c r="Y353" s="403"/>
    </row>
    <row r="354" spans="1:25" x14ac:dyDescent="0.35">
      <c r="A354" s="393"/>
      <c r="B354" s="394"/>
      <c r="C354" s="393"/>
      <c r="D354" s="395"/>
      <c r="E354" s="395"/>
      <c r="F354" s="395"/>
      <c r="G354" s="395"/>
      <c r="H354" s="396"/>
      <c r="I354" s="395"/>
      <c r="J354" s="395"/>
      <c r="K354" s="396"/>
      <c r="L354" s="396"/>
      <c r="M354" s="396"/>
      <c r="N354" s="396"/>
      <c r="O354" s="396"/>
      <c r="P354" s="396"/>
      <c r="Q354" s="396"/>
      <c r="R354" s="396"/>
      <c r="S354" s="396"/>
      <c r="T354" s="396"/>
      <c r="U354" s="396"/>
      <c r="V354" s="395"/>
      <c r="W354" s="395"/>
      <c r="X354" s="396"/>
      <c r="Y354" s="403"/>
    </row>
    <row r="355" spans="1:25" x14ac:dyDescent="0.35">
      <c r="A355" s="393"/>
      <c r="B355" s="394"/>
      <c r="C355" s="393"/>
      <c r="D355" s="395"/>
      <c r="E355" s="395"/>
      <c r="F355" s="395"/>
      <c r="G355" s="395"/>
      <c r="H355" s="396"/>
      <c r="I355" s="395"/>
      <c r="J355" s="395"/>
      <c r="K355" s="396"/>
      <c r="L355" s="396"/>
      <c r="M355" s="396"/>
      <c r="N355" s="396"/>
      <c r="O355" s="396"/>
      <c r="P355" s="396"/>
      <c r="Q355" s="396"/>
      <c r="R355" s="396"/>
      <c r="S355" s="396"/>
      <c r="T355" s="396"/>
      <c r="U355" s="396"/>
      <c r="V355" s="395"/>
      <c r="W355" s="395"/>
      <c r="X355" s="396"/>
      <c r="Y355" s="403"/>
    </row>
    <row r="356" spans="1:25" x14ac:dyDescent="0.35">
      <c r="A356" s="393"/>
      <c r="B356" s="394"/>
      <c r="C356" s="393"/>
      <c r="D356" s="395"/>
      <c r="E356" s="395"/>
      <c r="F356" s="395"/>
      <c r="G356" s="395"/>
      <c r="H356" s="396"/>
      <c r="I356" s="395"/>
      <c r="J356" s="395"/>
      <c r="K356" s="396"/>
      <c r="L356" s="396"/>
      <c r="M356" s="396"/>
      <c r="N356" s="396"/>
      <c r="O356" s="396"/>
      <c r="P356" s="396"/>
      <c r="Q356" s="396"/>
      <c r="R356" s="396"/>
      <c r="S356" s="396"/>
      <c r="T356" s="396"/>
      <c r="U356" s="396"/>
      <c r="V356" s="395"/>
      <c r="W356" s="395"/>
      <c r="X356" s="396"/>
      <c r="Y356" s="403"/>
    </row>
    <row r="357" spans="1:25" x14ac:dyDescent="0.35">
      <c r="A357" s="393"/>
      <c r="B357" s="394"/>
      <c r="C357" s="393"/>
      <c r="D357" s="395"/>
      <c r="E357" s="395"/>
      <c r="F357" s="395"/>
      <c r="G357" s="395"/>
      <c r="H357" s="396"/>
      <c r="I357" s="395"/>
      <c r="J357" s="395"/>
      <c r="K357" s="396"/>
      <c r="L357" s="396"/>
      <c r="M357" s="396"/>
      <c r="N357" s="396"/>
      <c r="O357" s="396"/>
      <c r="P357" s="396"/>
      <c r="Q357" s="396"/>
      <c r="R357" s="396"/>
      <c r="S357" s="396"/>
      <c r="T357" s="396"/>
      <c r="U357" s="396"/>
      <c r="V357" s="395"/>
      <c r="W357" s="395"/>
      <c r="X357" s="396"/>
      <c r="Y357" s="403"/>
    </row>
    <row r="358" spans="1:25" x14ac:dyDescent="0.35">
      <c r="A358" s="393"/>
      <c r="B358" s="394"/>
      <c r="C358" s="393"/>
      <c r="D358" s="395"/>
      <c r="E358" s="395"/>
      <c r="F358" s="395"/>
      <c r="G358" s="395"/>
      <c r="H358" s="396"/>
      <c r="I358" s="395"/>
      <c r="J358" s="395"/>
      <c r="K358" s="396"/>
      <c r="L358" s="396"/>
      <c r="M358" s="396"/>
      <c r="N358" s="396"/>
      <c r="O358" s="396"/>
      <c r="P358" s="396"/>
      <c r="Q358" s="396"/>
      <c r="R358" s="396"/>
      <c r="S358" s="396"/>
      <c r="T358" s="396"/>
      <c r="U358" s="396"/>
      <c r="V358" s="395"/>
      <c r="W358" s="395"/>
      <c r="X358" s="396"/>
      <c r="Y358" s="403"/>
    </row>
    <row r="359" spans="1:25" x14ac:dyDescent="0.35">
      <c r="A359" s="393"/>
      <c r="B359" s="394"/>
      <c r="C359" s="393"/>
      <c r="D359" s="395"/>
      <c r="E359" s="395"/>
      <c r="F359" s="395"/>
      <c r="G359" s="395"/>
      <c r="H359" s="396"/>
      <c r="I359" s="395"/>
      <c r="J359" s="395"/>
      <c r="K359" s="396"/>
      <c r="L359" s="396"/>
      <c r="M359" s="396"/>
      <c r="N359" s="396"/>
      <c r="O359" s="396"/>
      <c r="P359" s="396"/>
      <c r="Q359" s="396"/>
      <c r="R359" s="396"/>
      <c r="S359" s="396"/>
      <c r="T359" s="396"/>
      <c r="U359" s="396"/>
      <c r="V359" s="395"/>
      <c r="W359" s="395"/>
      <c r="X359" s="396"/>
      <c r="Y359" s="403"/>
    </row>
    <row r="360" spans="1:25" x14ac:dyDescent="0.35">
      <c r="A360" s="393"/>
      <c r="B360" s="394"/>
      <c r="C360" s="393"/>
      <c r="D360" s="395"/>
      <c r="E360" s="395"/>
      <c r="F360" s="395"/>
      <c r="G360" s="395"/>
      <c r="H360" s="396"/>
      <c r="I360" s="395"/>
      <c r="J360" s="395"/>
      <c r="K360" s="396"/>
      <c r="L360" s="396"/>
      <c r="M360" s="396"/>
      <c r="N360" s="396"/>
      <c r="O360" s="396"/>
      <c r="P360" s="396"/>
      <c r="Q360" s="396"/>
      <c r="R360" s="396"/>
      <c r="S360" s="396"/>
      <c r="T360" s="396"/>
      <c r="U360" s="396"/>
      <c r="V360" s="395"/>
      <c r="W360" s="395"/>
      <c r="X360" s="396"/>
      <c r="Y360" s="403"/>
    </row>
    <row r="361" spans="1:25" x14ac:dyDescent="0.35">
      <c r="A361" s="393"/>
      <c r="B361" s="394"/>
      <c r="C361" s="393"/>
      <c r="D361" s="395"/>
      <c r="E361" s="395"/>
      <c r="F361" s="395"/>
      <c r="G361" s="395"/>
      <c r="H361" s="396"/>
      <c r="I361" s="395"/>
      <c r="J361" s="395"/>
      <c r="K361" s="396"/>
      <c r="L361" s="396"/>
      <c r="M361" s="396"/>
      <c r="N361" s="396"/>
      <c r="O361" s="396"/>
      <c r="P361" s="396"/>
      <c r="Q361" s="396"/>
      <c r="R361" s="396"/>
      <c r="S361" s="396"/>
      <c r="T361" s="396"/>
      <c r="U361" s="396"/>
      <c r="V361" s="395"/>
      <c r="W361" s="395"/>
      <c r="X361" s="396"/>
      <c r="Y361" s="403"/>
    </row>
    <row r="362" spans="1:25" x14ac:dyDescent="0.35">
      <c r="A362" s="393"/>
      <c r="B362" s="394"/>
      <c r="C362" s="393"/>
      <c r="D362" s="395"/>
      <c r="E362" s="395"/>
      <c r="F362" s="395"/>
      <c r="G362" s="395"/>
      <c r="H362" s="396"/>
      <c r="I362" s="395"/>
      <c r="J362" s="395"/>
      <c r="K362" s="396"/>
      <c r="L362" s="396"/>
      <c r="M362" s="396"/>
      <c r="N362" s="396"/>
      <c r="O362" s="396"/>
      <c r="P362" s="396"/>
      <c r="Q362" s="396"/>
      <c r="R362" s="396"/>
      <c r="S362" s="396"/>
      <c r="T362" s="396"/>
      <c r="U362" s="396"/>
      <c r="V362" s="395"/>
      <c r="W362" s="395"/>
      <c r="X362" s="396"/>
      <c r="Y362" s="403"/>
    </row>
    <row r="363" spans="1:25" x14ac:dyDescent="0.35">
      <c r="A363" s="393"/>
      <c r="B363" s="394"/>
      <c r="C363" s="393"/>
      <c r="D363" s="395"/>
      <c r="E363" s="395"/>
      <c r="F363" s="395"/>
      <c r="G363" s="395"/>
      <c r="H363" s="396"/>
      <c r="I363" s="395"/>
      <c r="J363" s="395"/>
      <c r="K363" s="396"/>
      <c r="L363" s="396"/>
      <c r="M363" s="396"/>
      <c r="N363" s="396"/>
      <c r="O363" s="396"/>
      <c r="P363" s="396"/>
      <c r="Q363" s="396"/>
      <c r="R363" s="396"/>
      <c r="S363" s="396"/>
      <c r="T363" s="396"/>
      <c r="U363" s="396"/>
      <c r="V363" s="395"/>
      <c r="W363" s="395"/>
      <c r="X363" s="396"/>
      <c r="Y363" s="403"/>
    </row>
    <row r="364" spans="1:25" x14ac:dyDescent="0.35">
      <c r="A364" s="393"/>
      <c r="B364" s="394"/>
      <c r="C364" s="393"/>
      <c r="D364" s="395"/>
      <c r="E364" s="395"/>
      <c r="F364" s="395"/>
      <c r="G364" s="395"/>
      <c r="H364" s="396"/>
      <c r="I364" s="395"/>
      <c r="J364" s="395"/>
      <c r="K364" s="396"/>
      <c r="L364" s="396"/>
      <c r="M364" s="396"/>
      <c r="N364" s="396"/>
      <c r="O364" s="396"/>
      <c r="P364" s="396"/>
      <c r="Q364" s="396"/>
      <c r="R364" s="396"/>
      <c r="S364" s="396"/>
      <c r="T364" s="396"/>
      <c r="U364" s="396"/>
      <c r="V364" s="395"/>
      <c r="W364" s="395"/>
      <c r="X364" s="396"/>
      <c r="Y364" s="403"/>
    </row>
    <row r="365" spans="1:25" x14ac:dyDescent="0.35">
      <c r="A365" s="393"/>
      <c r="B365" s="394"/>
      <c r="C365" s="393"/>
      <c r="D365" s="395"/>
      <c r="E365" s="395"/>
      <c r="F365" s="395"/>
      <c r="G365" s="395"/>
      <c r="H365" s="396"/>
      <c r="I365" s="395"/>
      <c r="J365" s="395"/>
      <c r="K365" s="396"/>
      <c r="L365" s="396"/>
      <c r="M365" s="396"/>
      <c r="N365" s="396"/>
      <c r="O365" s="396"/>
      <c r="P365" s="396"/>
      <c r="Q365" s="396"/>
      <c r="R365" s="396"/>
      <c r="S365" s="396"/>
      <c r="T365" s="396"/>
      <c r="U365" s="396"/>
      <c r="V365" s="395"/>
      <c r="W365" s="395"/>
      <c r="X365" s="396"/>
      <c r="Y365" s="403"/>
    </row>
    <row r="366" spans="1:25" x14ac:dyDescent="0.35">
      <c r="A366" s="393"/>
      <c r="B366" s="394"/>
      <c r="C366" s="393"/>
      <c r="D366" s="395"/>
      <c r="E366" s="395"/>
      <c r="F366" s="395"/>
      <c r="G366" s="395"/>
      <c r="H366" s="396"/>
      <c r="I366" s="395"/>
      <c r="J366" s="395"/>
      <c r="K366" s="396"/>
      <c r="L366" s="396"/>
      <c r="M366" s="396"/>
      <c r="N366" s="396"/>
      <c r="O366" s="396"/>
      <c r="P366" s="396"/>
      <c r="Q366" s="396"/>
      <c r="R366" s="396"/>
      <c r="S366" s="396"/>
      <c r="T366" s="396"/>
      <c r="U366" s="396"/>
      <c r="V366" s="395"/>
      <c r="W366" s="395"/>
      <c r="X366" s="396"/>
      <c r="Y366" s="403"/>
    </row>
    <row r="367" spans="1:25" x14ac:dyDescent="0.35">
      <c r="A367" s="393"/>
      <c r="B367" s="394"/>
      <c r="C367" s="393"/>
      <c r="D367" s="395"/>
      <c r="E367" s="395"/>
      <c r="F367" s="395"/>
      <c r="G367" s="395"/>
      <c r="H367" s="396"/>
      <c r="I367" s="395"/>
      <c r="J367" s="395"/>
      <c r="K367" s="396"/>
      <c r="L367" s="396"/>
      <c r="M367" s="396"/>
      <c r="N367" s="396"/>
      <c r="O367" s="396"/>
      <c r="P367" s="396"/>
      <c r="Q367" s="396"/>
      <c r="R367" s="396"/>
      <c r="S367" s="396"/>
      <c r="T367" s="396"/>
      <c r="U367" s="396"/>
      <c r="V367" s="395"/>
      <c r="W367" s="395"/>
      <c r="X367" s="396"/>
      <c r="Y367" s="403"/>
    </row>
    <row r="368" spans="1:25" x14ac:dyDescent="0.35">
      <c r="A368" s="393"/>
      <c r="B368" s="394"/>
      <c r="C368" s="393"/>
      <c r="D368" s="395"/>
      <c r="E368" s="395"/>
      <c r="F368" s="395"/>
      <c r="G368" s="395"/>
      <c r="H368" s="396"/>
      <c r="I368" s="395"/>
      <c r="J368" s="395"/>
      <c r="K368" s="396"/>
      <c r="L368" s="396"/>
      <c r="M368" s="396"/>
      <c r="N368" s="396"/>
      <c r="O368" s="396"/>
      <c r="P368" s="396"/>
      <c r="Q368" s="396"/>
      <c r="R368" s="396"/>
      <c r="S368" s="396"/>
      <c r="T368" s="396"/>
      <c r="U368" s="396"/>
      <c r="V368" s="395"/>
      <c r="W368" s="395"/>
      <c r="X368" s="396"/>
      <c r="Y368" s="403"/>
    </row>
    <row r="369" spans="1:25" x14ac:dyDescent="0.35">
      <c r="A369" s="393"/>
      <c r="B369" s="394"/>
      <c r="C369" s="393"/>
      <c r="D369" s="395"/>
      <c r="E369" s="395"/>
      <c r="F369" s="395"/>
      <c r="G369" s="395"/>
      <c r="H369" s="396"/>
      <c r="I369" s="395"/>
      <c r="J369" s="395"/>
      <c r="K369" s="396"/>
      <c r="L369" s="396"/>
      <c r="M369" s="396"/>
      <c r="N369" s="396"/>
      <c r="O369" s="396"/>
      <c r="P369" s="396"/>
      <c r="Q369" s="396"/>
      <c r="R369" s="396"/>
      <c r="S369" s="396"/>
      <c r="T369" s="396"/>
      <c r="U369" s="396"/>
      <c r="V369" s="395"/>
      <c r="W369" s="395"/>
      <c r="X369" s="396"/>
      <c r="Y369" s="403"/>
    </row>
    <row r="370" spans="1:25" x14ac:dyDescent="0.35">
      <c r="A370" s="393"/>
      <c r="B370" s="394"/>
      <c r="C370" s="393"/>
      <c r="D370" s="395"/>
      <c r="E370" s="395"/>
      <c r="F370" s="395"/>
      <c r="G370" s="395"/>
      <c r="H370" s="396"/>
      <c r="I370" s="395"/>
      <c r="J370" s="395"/>
      <c r="K370" s="396"/>
      <c r="L370" s="396"/>
      <c r="M370" s="396"/>
      <c r="N370" s="396"/>
      <c r="O370" s="396"/>
      <c r="P370" s="396"/>
      <c r="Q370" s="396"/>
      <c r="R370" s="396"/>
      <c r="S370" s="396"/>
      <c r="T370" s="396"/>
      <c r="U370" s="396"/>
      <c r="V370" s="395"/>
      <c r="W370" s="395"/>
      <c r="X370" s="396"/>
      <c r="Y370" s="403"/>
    </row>
    <row r="371" spans="1:25" x14ac:dyDescent="0.35">
      <c r="A371" s="393"/>
      <c r="B371" s="394"/>
      <c r="C371" s="393"/>
      <c r="D371" s="395"/>
      <c r="E371" s="395"/>
      <c r="F371" s="395"/>
      <c r="G371" s="395"/>
      <c r="H371" s="396"/>
      <c r="I371" s="395"/>
      <c r="J371" s="395"/>
      <c r="K371" s="396"/>
      <c r="L371" s="396"/>
      <c r="M371" s="396"/>
      <c r="N371" s="396"/>
      <c r="O371" s="396"/>
      <c r="P371" s="396"/>
      <c r="Q371" s="396"/>
      <c r="R371" s="396"/>
      <c r="S371" s="396"/>
      <c r="T371" s="396"/>
      <c r="U371" s="396"/>
      <c r="V371" s="395"/>
      <c r="W371" s="395"/>
      <c r="X371" s="396"/>
      <c r="Y371" s="403"/>
    </row>
    <row r="372" spans="1:25" x14ac:dyDescent="0.35">
      <c r="A372" s="393"/>
      <c r="B372" s="394"/>
      <c r="C372" s="393"/>
      <c r="D372" s="395"/>
      <c r="E372" s="395"/>
      <c r="F372" s="395"/>
      <c r="G372" s="395"/>
      <c r="H372" s="396"/>
      <c r="I372" s="395"/>
      <c r="J372" s="395"/>
      <c r="K372" s="396"/>
      <c r="L372" s="396"/>
      <c r="M372" s="396"/>
      <c r="N372" s="396"/>
      <c r="O372" s="396"/>
      <c r="P372" s="396"/>
      <c r="Q372" s="396"/>
      <c r="R372" s="396"/>
      <c r="S372" s="396"/>
      <c r="T372" s="396"/>
      <c r="U372" s="396"/>
      <c r="V372" s="395"/>
      <c r="W372" s="395"/>
      <c r="X372" s="396"/>
      <c r="Y372" s="403"/>
    </row>
    <row r="373" spans="1:25" x14ac:dyDescent="0.35">
      <c r="A373" s="393"/>
      <c r="B373" s="394"/>
      <c r="C373" s="393"/>
      <c r="D373" s="395"/>
      <c r="E373" s="395"/>
      <c r="F373" s="395"/>
      <c r="G373" s="395"/>
      <c r="H373" s="396"/>
      <c r="I373" s="395"/>
      <c r="J373" s="395"/>
      <c r="K373" s="396"/>
      <c r="L373" s="396"/>
      <c r="M373" s="396"/>
      <c r="N373" s="396"/>
      <c r="O373" s="396"/>
      <c r="P373" s="396"/>
      <c r="Q373" s="396"/>
      <c r="R373" s="396"/>
      <c r="S373" s="396"/>
      <c r="T373" s="396"/>
      <c r="U373" s="396"/>
      <c r="V373" s="395"/>
      <c r="W373" s="395"/>
      <c r="X373" s="396"/>
      <c r="Y373" s="403"/>
    </row>
    <row r="374" spans="1:25" x14ac:dyDescent="0.35">
      <c r="A374" s="393"/>
      <c r="B374" s="394"/>
      <c r="C374" s="393"/>
      <c r="D374" s="395"/>
      <c r="E374" s="395"/>
      <c r="F374" s="395"/>
      <c r="G374" s="395"/>
      <c r="H374" s="396"/>
      <c r="I374" s="395"/>
      <c r="J374" s="395"/>
      <c r="K374" s="396"/>
      <c r="L374" s="396"/>
      <c r="M374" s="396"/>
      <c r="N374" s="396"/>
      <c r="O374" s="396"/>
      <c r="P374" s="396"/>
      <c r="Q374" s="396"/>
      <c r="R374" s="396"/>
      <c r="S374" s="396"/>
      <c r="T374" s="396"/>
      <c r="U374" s="396"/>
      <c r="V374" s="395"/>
      <c r="W374" s="395"/>
      <c r="X374" s="396"/>
      <c r="Y374" s="403"/>
    </row>
    <row r="375" spans="1:25" x14ac:dyDescent="0.35">
      <c r="A375" s="393"/>
      <c r="B375" s="394"/>
      <c r="C375" s="393"/>
      <c r="D375" s="395"/>
      <c r="E375" s="395"/>
      <c r="F375" s="395"/>
      <c r="G375" s="395"/>
      <c r="H375" s="396"/>
      <c r="I375" s="395"/>
      <c r="J375" s="395"/>
      <c r="K375" s="396"/>
      <c r="L375" s="396"/>
      <c r="M375" s="396"/>
      <c r="N375" s="396"/>
      <c r="O375" s="396"/>
      <c r="P375" s="396"/>
      <c r="Q375" s="396"/>
      <c r="R375" s="396"/>
      <c r="S375" s="396"/>
      <c r="T375" s="396"/>
      <c r="U375" s="396"/>
      <c r="V375" s="395"/>
      <c r="W375" s="395"/>
      <c r="X375" s="396"/>
      <c r="Y375" s="403"/>
    </row>
    <row r="376" spans="1:25" x14ac:dyDescent="0.35">
      <c r="A376" s="393"/>
      <c r="B376" s="394"/>
      <c r="C376" s="393"/>
      <c r="D376" s="395"/>
      <c r="E376" s="395"/>
      <c r="F376" s="395"/>
      <c r="G376" s="395"/>
      <c r="H376" s="396"/>
      <c r="I376" s="395"/>
      <c r="J376" s="395"/>
      <c r="K376" s="396"/>
      <c r="L376" s="396"/>
      <c r="M376" s="396"/>
      <c r="N376" s="396"/>
      <c r="O376" s="396"/>
      <c r="P376" s="396"/>
      <c r="Q376" s="396"/>
      <c r="R376" s="396"/>
      <c r="S376" s="396"/>
      <c r="T376" s="396"/>
      <c r="U376" s="396"/>
      <c r="V376" s="395"/>
      <c r="W376" s="395"/>
      <c r="X376" s="396"/>
      <c r="Y376" s="403"/>
    </row>
    <row r="377" spans="1:25" x14ac:dyDescent="0.35">
      <c r="A377" s="393"/>
      <c r="B377" s="394"/>
      <c r="C377" s="393"/>
      <c r="D377" s="395"/>
      <c r="E377" s="395"/>
      <c r="F377" s="395"/>
      <c r="G377" s="395"/>
      <c r="H377" s="396"/>
      <c r="I377" s="395"/>
      <c r="J377" s="395"/>
      <c r="K377" s="396"/>
      <c r="L377" s="396"/>
      <c r="M377" s="396"/>
      <c r="N377" s="396"/>
      <c r="O377" s="396"/>
      <c r="P377" s="396"/>
      <c r="Q377" s="396"/>
      <c r="R377" s="396"/>
      <c r="S377" s="396"/>
      <c r="T377" s="396"/>
      <c r="U377" s="396"/>
      <c r="V377" s="395"/>
      <c r="W377" s="395"/>
      <c r="X377" s="396"/>
      <c r="Y377" s="403"/>
    </row>
    <row r="378" spans="1:25" x14ac:dyDescent="0.35">
      <c r="A378" s="393"/>
      <c r="B378" s="394"/>
      <c r="C378" s="393"/>
      <c r="D378" s="395"/>
      <c r="E378" s="395"/>
      <c r="F378" s="395"/>
      <c r="G378" s="395"/>
      <c r="H378" s="396"/>
      <c r="I378" s="395"/>
      <c r="J378" s="395"/>
      <c r="K378" s="396"/>
      <c r="L378" s="396"/>
      <c r="M378" s="396"/>
      <c r="N378" s="396"/>
      <c r="O378" s="396"/>
      <c r="P378" s="396"/>
      <c r="Q378" s="396"/>
      <c r="R378" s="396"/>
      <c r="S378" s="396"/>
      <c r="T378" s="396"/>
      <c r="U378" s="396"/>
      <c r="V378" s="395"/>
      <c r="W378" s="395"/>
      <c r="X378" s="396"/>
      <c r="Y378" s="403"/>
    </row>
    <row r="379" spans="1:25" x14ac:dyDescent="0.35">
      <c r="A379" s="393"/>
      <c r="B379" s="394"/>
      <c r="C379" s="393"/>
      <c r="D379" s="395"/>
      <c r="E379" s="395"/>
      <c r="F379" s="395"/>
      <c r="G379" s="395"/>
      <c r="H379" s="396"/>
      <c r="I379" s="395"/>
      <c r="J379" s="395"/>
      <c r="K379" s="396"/>
      <c r="L379" s="396"/>
      <c r="M379" s="396"/>
      <c r="N379" s="396"/>
      <c r="O379" s="396"/>
      <c r="P379" s="396"/>
      <c r="Q379" s="396"/>
      <c r="R379" s="396"/>
      <c r="S379" s="396"/>
      <c r="T379" s="396"/>
      <c r="U379" s="396"/>
      <c r="V379" s="395"/>
      <c r="W379" s="395"/>
      <c r="X379" s="396"/>
      <c r="Y379" s="403"/>
    </row>
    <row r="380" spans="1:25" x14ac:dyDescent="0.35">
      <c r="A380" s="393"/>
      <c r="B380" s="394"/>
      <c r="C380" s="393"/>
      <c r="D380" s="395"/>
      <c r="E380" s="395"/>
      <c r="F380" s="395"/>
      <c r="G380" s="395"/>
      <c r="H380" s="396"/>
      <c r="I380" s="395"/>
      <c r="J380" s="395"/>
      <c r="K380" s="396"/>
      <c r="L380" s="396"/>
      <c r="M380" s="396"/>
      <c r="N380" s="396"/>
      <c r="O380" s="396"/>
      <c r="P380" s="396"/>
      <c r="Q380" s="396"/>
      <c r="R380" s="396"/>
      <c r="S380" s="396"/>
      <c r="T380" s="396"/>
      <c r="U380" s="396"/>
      <c r="V380" s="395"/>
      <c r="W380" s="395"/>
      <c r="X380" s="396"/>
      <c r="Y380" s="403"/>
    </row>
    <row r="381" spans="1:25" x14ac:dyDescent="0.35">
      <c r="A381" s="393"/>
      <c r="B381" s="394"/>
      <c r="C381" s="393"/>
      <c r="D381" s="395"/>
      <c r="E381" s="395"/>
      <c r="F381" s="395"/>
      <c r="G381" s="395"/>
      <c r="H381" s="396"/>
      <c r="I381" s="395"/>
      <c r="J381" s="395"/>
      <c r="K381" s="396"/>
      <c r="L381" s="396"/>
      <c r="M381" s="396"/>
      <c r="N381" s="396"/>
      <c r="O381" s="396"/>
      <c r="P381" s="396"/>
      <c r="Q381" s="396"/>
      <c r="R381" s="396"/>
      <c r="S381" s="396"/>
      <c r="T381" s="396"/>
      <c r="U381" s="396"/>
      <c r="V381" s="395"/>
      <c r="W381" s="395"/>
      <c r="X381" s="396"/>
      <c r="Y381" s="403"/>
    </row>
    <row r="382" spans="1:25" x14ac:dyDescent="0.35">
      <c r="A382" s="393"/>
      <c r="B382" s="394"/>
      <c r="C382" s="393"/>
      <c r="D382" s="395"/>
      <c r="E382" s="395"/>
      <c r="F382" s="395"/>
      <c r="G382" s="395"/>
      <c r="H382" s="396"/>
      <c r="I382" s="395"/>
      <c r="J382" s="395"/>
      <c r="K382" s="396"/>
      <c r="L382" s="396"/>
      <c r="M382" s="396"/>
      <c r="N382" s="396"/>
      <c r="O382" s="396"/>
      <c r="P382" s="396"/>
      <c r="Q382" s="396"/>
      <c r="R382" s="396"/>
      <c r="S382" s="396"/>
      <c r="T382" s="396"/>
      <c r="U382" s="396"/>
      <c r="V382" s="395"/>
      <c r="W382" s="395"/>
      <c r="X382" s="396"/>
      <c r="Y382" s="403"/>
    </row>
    <row r="383" spans="1:25" x14ac:dyDescent="0.35">
      <c r="A383" s="393"/>
      <c r="B383" s="394"/>
      <c r="C383" s="393"/>
      <c r="D383" s="395"/>
      <c r="E383" s="395"/>
      <c r="F383" s="395"/>
      <c r="G383" s="395"/>
      <c r="H383" s="396"/>
      <c r="I383" s="395"/>
      <c r="J383" s="395"/>
      <c r="K383" s="396"/>
      <c r="L383" s="396"/>
      <c r="M383" s="396"/>
      <c r="N383" s="396"/>
      <c r="O383" s="396"/>
      <c r="P383" s="396"/>
      <c r="Q383" s="396"/>
      <c r="R383" s="396"/>
      <c r="S383" s="396"/>
      <c r="T383" s="396"/>
      <c r="U383" s="396"/>
      <c r="V383" s="395"/>
      <c r="W383" s="395"/>
      <c r="X383" s="396"/>
      <c r="Y383" s="403"/>
    </row>
    <row r="384" spans="1:25" x14ac:dyDescent="0.35">
      <c r="A384" s="393"/>
      <c r="B384" s="394"/>
      <c r="C384" s="393"/>
      <c r="D384" s="395"/>
      <c r="E384" s="395"/>
      <c r="F384" s="395"/>
      <c r="G384" s="395"/>
      <c r="H384" s="396"/>
      <c r="I384" s="395"/>
      <c r="J384" s="395"/>
      <c r="K384" s="396"/>
      <c r="L384" s="396"/>
      <c r="M384" s="396"/>
      <c r="N384" s="396"/>
      <c r="O384" s="396"/>
      <c r="P384" s="396"/>
      <c r="Q384" s="396"/>
      <c r="R384" s="396"/>
      <c r="S384" s="396"/>
      <c r="T384" s="396"/>
      <c r="U384" s="396"/>
      <c r="V384" s="395"/>
      <c r="W384" s="395"/>
      <c r="X384" s="396"/>
      <c r="Y384" s="403"/>
    </row>
    <row r="385" spans="1:25" x14ac:dyDescent="0.35">
      <c r="A385" s="393"/>
      <c r="B385" s="394"/>
      <c r="C385" s="393"/>
      <c r="D385" s="395"/>
      <c r="E385" s="395"/>
      <c r="F385" s="395"/>
      <c r="G385" s="395"/>
      <c r="H385" s="396"/>
      <c r="I385" s="395"/>
      <c r="J385" s="395"/>
      <c r="K385" s="396"/>
      <c r="L385" s="396"/>
      <c r="M385" s="396"/>
      <c r="N385" s="396"/>
      <c r="O385" s="396"/>
      <c r="P385" s="396"/>
      <c r="Q385" s="396"/>
      <c r="R385" s="396"/>
      <c r="S385" s="396"/>
      <c r="T385" s="396"/>
      <c r="U385" s="396"/>
      <c r="V385" s="395"/>
      <c r="W385" s="395"/>
      <c r="X385" s="396"/>
      <c r="Y385" s="403"/>
    </row>
    <row r="386" spans="1:25" x14ac:dyDescent="0.35">
      <c r="A386" s="393"/>
      <c r="B386" s="394"/>
      <c r="C386" s="393"/>
      <c r="D386" s="395"/>
      <c r="E386" s="395"/>
      <c r="F386" s="395"/>
      <c r="G386" s="395"/>
      <c r="H386" s="396"/>
      <c r="I386" s="395"/>
      <c r="J386" s="395"/>
      <c r="K386" s="396"/>
      <c r="L386" s="396"/>
      <c r="M386" s="396"/>
      <c r="N386" s="396"/>
      <c r="O386" s="396"/>
      <c r="P386" s="396"/>
      <c r="Q386" s="396"/>
      <c r="R386" s="396"/>
      <c r="S386" s="396"/>
      <c r="T386" s="396"/>
      <c r="U386" s="396"/>
      <c r="V386" s="395"/>
      <c r="W386" s="395"/>
      <c r="X386" s="396"/>
      <c r="Y386" s="403"/>
    </row>
    <row r="387" spans="1:25" x14ac:dyDescent="0.35">
      <c r="A387" s="393"/>
      <c r="B387" s="394"/>
      <c r="C387" s="393"/>
      <c r="D387" s="395"/>
      <c r="E387" s="395"/>
      <c r="F387" s="395"/>
      <c r="G387" s="395"/>
      <c r="H387" s="396"/>
      <c r="I387" s="395"/>
      <c r="J387" s="395"/>
      <c r="K387" s="396"/>
      <c r="L387" s="396"/>
      <c r="M387" s="396"/>
      <c r="N387" s="396"/>
      <c r="O387" s="396"/>
      <c r="P387" s="396"/>
      <c r="Q387" s="396"/>
      <c r="R387" s="396"/>
      <c r="S387" s="396"/>
      <c r="T387" s="396"/>
      <c r="U387" s="396"/>
      <c r="V387" s="395"/>
      <c r="W387" s="395"/>
      <c r="X387" s="396"/>
      <c r="Y387" s="403"/>
    </row>
    <row r="388" spans="1:25" x14ac:dyDescent="0.35">
      <c r="A388" s="393"/>
      <c r="B388" s="394"/>
      <c r="C388" s="393"/>
      <c r="D388" s="395"/>
      <c r="E388" s="395"/>
      <c r="F388" s="395"/>
      <c r="G388" s="395"/>
      <c r="H388" s="396"/>
      <c r="I388" s="395"/>
      <c r="J388" s="395"/>
      <c r="K388" s="396"/>
      <c r="L388" s="396"/>
      <c r="M388" s="396"/>
      <c r="N388" s="396"/>
      <c r="O388" s="396"/>
      <c r="P388" s="396"/>
      <c r="Q388" s="396"/>
      <c r="R388" s="396"/>
      <c r="S388" s="396"/>
      <c r="T388" s="396"/>
      <c r="U388" s="396"/>
      <c r="V388" s="395"/>
      <c r="W388" s="395"/>
      <c r="X388" s="396"/>
      <c r="Y388" s="403"/>
    </row>
    <row r="389" spans="1:25" x14ac:dyDescent="0.35">
      <c r="A389" s="393"/>
      <c r="B389" s="394"/>
      <c r="C389" s="393"/>
      <c r="D389" s="395"/>
      <c r="E389" s="395"/>
      <c r="F389" s="395"/>
      <c r="G389" s="395"/>
      <c r="H389" s="396"/>
      <c r="I389" s="395"/>
      <c r="J389" s="395"/>
      <c r="K389" s="396"/>
      <c r="L389" s="396"/>
      <c r="M389" s="396"/>
      <c r="N389" s="396"/>
      <c r="O389" s="396"/>
      <c r="P389" s="396"/>
      <c r="Q389" s="396"/>
      <c r="R389" s="396"/>
      <c r="S389" s="396"/>
      <c r="T389" s="396"/>
      <c r="U389" s="396"/>
      <c r="V389" s="395"/>
      <c r="W389" s="395"/>
      <c r="X389" s="396"/>
      <c r="Y389" s="403"/>
    </row>
    <row r="390" spans="1:25" x14ac:dyDescent="0.35">
      <c r="A390" s="393"/>
      <c r="B390" s="394"/>
      <c r="C390" s="393"/>
      <c r="D390" s="395"/>
      <c r="E390" s="395"/>
      <c r="F390" s="395"/>
      <c r="G390" s="395"/>
      <c r="H390" s="396"/>
      <c r="I390" s="395"/>
      <c r="J390" s="395"/>
      <c r="K390" s="396"/>
      <c r="L390" s="396"/>
      <c r="M390" s="396"/>
      <c r="N390" s="396"/>
      <c r="O390" s="396"/>
      <c r="P390" s="396"/>
      <c r="Q390" s="396"/>
      <c r="R390" s="396"/>
      <c r="S390" s="396"/>
      <c r="T390" s="396"/>
      <c r="U390" s="396"/>
      <c r="V390" s="395"/>
      <c r="W390" s="395"/>
      <c r="X390" s="396"/>
      <c r="Y390" s="403"/>
    </row>
    <row r="391" spans="1:25" x14ac:dyDescent="0.35">
      <c r="A391" s="393"/>
      <c r="B391" s="394"/>
      <c r="C391" s="393"/>
      <c r="D391" s="395"/>
      <c r="E391" s="395"/>
      <c r="F391" s="395"/>
      <c r="G391" s="395"/>
      <c r="H391" s="396"/>
      <c r="I391" s="395"/>
      <c r="J391" s="395"/>
      <c r="K391" s="396"/>
      <c r="L391" s="396"/>
      <c r="M391" s="396"/>
      <c r="N391" s="396"/>
      <c r="O391" s="396"/>
      <c r="P391" s="396"/>
      <c r="Q391" s="396"/>
      <c r="R391" s="396"/>
      <c r="S391" s="396"/>
      <c r="T391" s="396"/>
      <c r="U391" s="396"/>
      <c r="V391" s="395"/>
      <c r="W391" s="395"/>
      <c r="X391" s="396"/>
      <c r="Y391" s="403"/>
    </row>
    <row r="392" spans="1:25" x14ac:dyDescent="0.35">
      <c r="A392" s="393"/>
      <c r="B392" s="394"/>
      <c r="C392" s="393"/>
      <c r="D392" s="395"/>
      <c r="E392" s="395"/>
      <c r="F392" s="395"/>
      <c r="G392" s="395"/>
      <c r="H392" s="396"/>
      <c r="I392" s="395"/>
      <c r="J392" s="395"/>
      <c r="K392" s="396"/>
      <c r="L392" s="396"/>
      <c r="M392" s="396"/>
      <c r="N392" s="396"/>
      <c r="O392" s="396"/>
      <c r="P392" s="396"/>
      <c r="Q392" s="396"/>
      <c r="R392" s="396"/>
      <c r="S392" s="396"/>
      <c r="T392" s="396"/>
      <c r="U392" s="396"/>
      <c r="V392" s="395"/>
      <c r="W392" s="395"/>
      <c r="X392" s="396"/>
      <c r="Y392" s="403"/>
    </row>
    <row r="393" spans="1:25" x14ac:dyDescent="0.35">
      <c r="A393" s="393"/>
      <c r="B393" s="394"/>
      <c r="C393" s="393"/>
      <c r="D393" s="395"/>
      <c r="E393" s="395"/>
      <c r="F393" s="395"/>
      <c r="G393" s="395"/>
      <c r="H393" s="396"/>
      <c r="I393" s="395"/>
      <c r="J393" s="395"/>
      <c r="K393" s="396"/>
      <c r="L393" s="396"/>
      <c r="M393" s="396"/>
      <c r="N393" s="396"/>
      <c r="O393" s="396"/>
      <c r="P393" s="396"/>
      <c r="Q393" s="396"/>
      <c r="R393" s="396"/>
      <c r="S393" s="396"/>
      <c r="T393" s="396"/>
      <c r="U393" s="396"/>
      <c r="V393" s="395"/>
      <c r="W393" s="395"/>
      <c r="X393" s="396"/>
      <c r="Y393" s="403"/>
    </row>
    <row r="394" spans="1:25" x14ac:dyDescent="0.35">
      <c r="A394" s="393"/>
      <c r="B394" s="394"/>
      <c r="C394" s="393"/>
      <c r="D394" s="395"/>
      <c r="E394" s="395"/>
      <c r="F394" s="395"/>
      <c r="G394" s="395"/>
      <c r="H394" s="396"/>
      <c r="I394" s="395"/>
      <c r="J394" s="395"/>
      <c r="K394" s="396"/>
      <c r="L394" s="396"/>
      <c r="M394" s="396"/>
      <c r="N394" s="396"/>
      <c r="O394" s="396"/>
      <c r="P394" s="396"/>
      <c r="Q394" s="396"/>
      <c r="R394" s="396"/>
      <c r="S394" s="396"/>
      <c r="T394" s="396"/>
      <c r="U394" s="396"/>
      <c r="V394" s="395"/>
      <c r="W394" s="395"/>
      <c r="X394" s="396"/>
      <c r="Y394" s="403"/>
    </row>
    <row r="395" spans="1:25" x14ac:dyDescent="0.35">
      <c r="A395" s="393"/>
      <c r="B395" s="394"/>
      <c r="C395" s="393"/>
      <c r="D395" s="395"/>
      <c r="E395" s="395"/>
      <c r="F395" s="395"/>
      <c r="G395" s="395"/>
      <c r="H395" s="396"/>
      <c r="I395" s="395"/>
      <c r="J395" s="395"/>
      <c r="K395" s="396"/>
      <c r="L395" s="396"/>
      <c r="M395" s="396"/>
      <c r="N395" s="396"/>
      <c r="O395" s="396"/>
      <c r="P395" s="396"/>
      <c r="Q395" s="396"/>
      <c r="R395" s="396"/>
      <c r="S395" s="396"/>
      <c r="T395" s="396"/>
      <c r="U395" s="396"/>
      <c r="V395" s="395"/>
      <c r="W395" s="395"/>
      <c r="X395" s="396"/>
      <c r="Y395" s="403"/>
    </row>
    <row r="396" spans="1:25" x14ac:dyDescent="0.35">
      <c r="A396" s="393"/>
      <c r="B396" s="394"/>
      <c r="C396" s="393"/>
      <c r="D396" s="395"/>
      <c r="E396" s="395"/>
      <c r="F396" s="395"/>
      <c r="G396" s="395"/>
      <c r="H396" s="396"/>
      <c r="I396" s="395"/>
      <c r="J396" s="395"/>
      <c r="K396" s="396"/>
      <c r="L396" s="396"/>
      <c r="M396" s="396"/>
      <c r="N396" s="396"/>
      <c r="O396" s="396"/>
      <c r="P396" s="396"/>
      <c r="Q396" s="396"/>
      <c r="R396" s="396"/>
      <c r="S396" s="396"/>
      <c r="T396" s="396"/>
      <c r="U396" s="396"/>
      <c r="V396" s="395"/>
      <c r="W396" s="395"/>
      <c r="X396" s="396"/>
      <c r="Y396" s="403"/>
    </row>
    <row r="397" spans="1:25" x14ac:dyDescent="0.35">
      <c r="A397" s="393"/>
      <c r="B397" s="394"/>
      <c r="C397" s="393"/>
      <c r="D397" s="395"/>
      <c r="E397" s="395"/>
      <c r="F397" s="395"/>
      <c r="G397" s="395"/>
      <c r="H397" s="396"/>
      <c r="I397" s="395"/>
      <c r="J397" s="395"/>
      <c r="K397" s="396"/>
      <c r="L397" s="396"/>
      <c r="M397" s="396"/>
      <c r="N397" s="396"/>
      <c r="O397" s="396"/>
      <c r="P397" s="396"/>
      <c r="Q397" s="396"/>
      <c r="R397" s="396"/>
      <c r="S397" s="396"/>
      <c r="T397" s="396"/>
      <c r="U397" s="396"/>
      <c r="V397" s="395"/>
      <c r="W397" s="395"/>
      <c r="X397" s="396"/>
      <c r="Y397" s="403"/>
    </row>
    <row r="398" spans="1:25" x14ac:dyDescent="0.35">
      <c r="A398" s="393"/>
      <c r="B398" s="394"/>
      <c r="C398" s="393"/>
      <c r="D398" s="395"/>
      <c r="E398" s="395"/>
      <c r="F398" s="395"/>
      <c r="G398" s="395"/>
      <c r="H398" s="396"/>
      <c r="I398" s="395"/>
      <c r="J398" s="395"/>
      <c r="K398" s="396"/>
      <c r="L398" s="396"/>
      <c r="M398" s="396"/>
      <c r="N398" s="396"/>
      <c r="O398" s="396"/>
      <c r="P398" s="396"/>
      <c r="Q398" s="396"/>
      <c r="R398" s="396"/>
      <c r="S398" s="396"/>
      <c r="T398" s="396"/>
      <c r="U398" s="396"/>
      <c r="V398" s="395"/>
      <c r="W398" s="395"/>
      <c r="X398" s="396"/>
      <c r="Y398" s="403"/>
    </row>
    <row r="399" spans="1:25" x14ac:dyDescent="0.35">
      <c r="A399" s="393"/>
      <c r="B399" s="394"/>
      <c r="C399" s="393"/>
      <c r="D399" s="395"/>
      <c r="E399" s="395"/>
      <c r="F399" s="395"/>
      <c r="G399" s="395"/>
      <c r="H399" s="396"/>
      <c r="I399" s="395"/>
      <c r="J399" s="395"/>
      <c r="K399" s="396"/>
      <c r="L399" s="396"/>
      <c r="M399" s="396"/>
      <c r="N399" s="396"/>
      <c r="O399" s="396"/>
      <c r="P399" s="396"/>
      <c r="Q399" s="396"/>
      <c r="R399" s="396"/>
      <c r="S399" s="396"/>
      <c r="T399" s="396"/>
      <c r="U399" s="396"/>
      <c r="V399" s="395"/>
      <c r="W399" s="395"/>
      <c r="X399" s="396"/>
      <c r="Y399" s="403"/>
    </row>
    <row r="400" spans="1:25" x14ac:dyDescent="0.35">
      <c r="A400" s="393"/>
      <c r="B400" s="394"/>
      <c r="C400" s="393"/>
      <c r="D400" s="395"/>
      <c r="E400" s="395"/>
      <c r="F400" s="395"/>
      <c r="G400" s="395"/>
      <c r="H400" s="396"/>
      <c r="I400" s="395"/>
      <c r="J400" s="395"/>
      <c r="K400" s="396"/>
      <c r="L400" s="396"/>
      <c r="M400" s="396"/>
      <c r="N400" s="396"/>
      <c r="O400" s="396"/>
      <c r="P400" s="396"/>
      <c r="Q400" s="396"/>
      <c r="R400" s="396"/>
      <c r="S400" s="396"/>
      <c r="T400" s="396"/>
      <c r="U400" s="396"/>
      <c r="V400" s="395"/>
      <c r="W400" s="395"/>
      <c r="X400" s="396"/>
      <c r="Y400" s="403"/>
    </row>
    <row r="401" spans="1:25" x14ac:dyDescent="0.35">
      <c r="A401" s="393"/>
      <c r="B401" s="394"/>
      <c r="C401" s="393"/>
      <c r="D401" s="395"/>
      <c r="E401" s="395"/>
      <c r="F401" s="395"/>
      <c r="G401" s="395"/>
      <c r="H401" s="396"/>
      <c r="I401" s="395"/>
      <c r="J401" s="395"/>
      <c r="K401" s="396"/>
      <c r="L401" s="396"/>
      <c r="M401" s="396"/>
      <c r="N401" s="396"/>
      <c r="O401" s="396"/>
      <c r="P401" s="396"/>
      <c r="Q401" s="396"/>
      <c r="R401" s="396"/>
      <c r="S401" s="396"/>
      <c r="T401" s="396"/>
      <c r="U401" s="396"/>
      <c r="V401" s="395"/>
      <c r="W401" s="395"/>
      <c r="X401" s="396"/>
      <c r="Y401" s="403"/>
    </row>
    <row r="402" spans="1:25" x14ac:dyDescent="0.35">
      <c r="A402" s="393"/>
      <c r="B402" s="394"/>
      <c r="C402" s="393"/>
      <c r="D402" s="395"/>
      <c r="E402" s="395"/>
      <c r="F402" s="395"/>
      <c r="G402" s="395"/>
      <c r="H402" s="396"/>
      <c r="I402" s="395"/>
      <c r="J402" s="395"/>
      <c r="K402" s="396"/>
      <c r="L402" s="396"/>
      <c r="M402" s="396"/>
      <c r="N402" s="396"/>
      <c r="O402" s="396"/>
      <c r="P402" s="396"/>
      <c r="Q402" s="396"/>
      <c r="R402" s="396"/>
      <c r="S402" s="396"/>
      <c r="T402" s="396"/>
      <c r="U402" s="396"/>
      <c r="V402" s="395"/>
      <c r="W402" s="395"/>
      <c r="X402" s="396"/>
      <c r="Y402" s="403"/>
    </row>
    <row r="403" spans="1:25" x14ac:dyDescent="0.35">
      <c r="A403" s="393"/>
      <c r="B403" s="394"/>
      <c r="C403" s="393"/>
      <c r="D403" s="395"/>
      <c r="E403" s="395"/>
      <c r="F403" s="395"/>
      <c r="G403" s="395"/>
      <c r="H403" s="396"/>
      <c r="I403" s="395"/>
      <c r="J403" s="395"/>
      <c r="K403" s="396"/>
      <c r="L403" s="396"/>
      <c r="M403" s="396"/>
      <c r="N403" s="396"/>
      <c r="O403" s="396"/>
      <c r="P403" s="396"/>
      <c r="Q403" s="396"/>
      <c r="R403" s="396"/>
      <c r="S403" s="396"/>
      <c r="T403" s="396"/>
      <c r="U403" s="396"/>
      <c r="V403" s="395"/>
      <c r="W403" s="395"/>
      <c r="X403" s="396"/>
      <c r="Y403" s="403"/>
    </row>
    <row r="404" spans="1:25" x14ac:dyDescent="0.35">
      <c r="A404" s="393"/>
      <c r="B404" s="394"/>
      <c r="C404" s="393"/>
      <c r="D404" s="395"/>
      <c r="E404" s="395"/>
      <c r="F404" s="395"/>
      <c r="G404" s="395"/>
      <c r="H404" s="396"/>
      <c r="I404" s="395"/>
      <c r="J404" s="395"/>
      <c r="K404" s="396"/>
      <c r="L404" s="396"/>
      <c r="M404" s="396"/>
      <c r="N404" s="396"/>
      <c r="O404" s="396"/>
      <c r="P404" s="396"/>
      <c r="Q404" s="396"/>
      <c r="R404" s="396"/>
      <c r="S404" s="396"/>
      <c r="T404" s="396"/>
      <c r="U404" s="396"/>
      <c r="V404" s="395"/>
      <c r="W404" s="395"/>
      <c r="X404" s="396"/>
      <c r="Y404" s="403"/>
    </row>
    <row r="405" spans="1:25" x14ac:dyDescent="0.35">
      <c r="A405" s="393"/>
      <c r="B405" s="394"/>
      <c r="C405" s="393"/>
      <c r="D405" s="395"/>
      <c r="E405" s="395"/>
      <c r="F405" s="395"/>
      <c r="G405" s="395"/>
      <c r="H405" s="396"/>
      <c r="I405" s="395"/>
      <c r="J405" s="395"/>
      <c r="K405" s="396"/>
      <c r="L405" s="396"/>
      <c r="M405" s="396"/>
      <c r="N405" s="396"/>
      <c r="O405" s="396"/>
      <c r="P405" s="396"/>
      <c r="Q405" s="396"/>
      <c r="R405" s="396"/>
      <c r="S405" s="396"/>
      <c r="T405" s="396"/>
      <c r="U405" s="396"/>
      <c r="V405" s="395"/>
      <c r="W405" s="395"/>
      <c r="X405" s="396"/>
      <c r="Y405" s="403"/>
    </row>
    <row r="406" spans="1:25" x14ac:dyDescent="0.35">
      <c r="A406" s="393"/>
      <c r="B406" s="394"/>
      <c r="C406" s="393"/>
      <c r="D406" s="395"/>
      <c r="E406" s="395"/>
      <c r="F406" s="395"/>
      <c r="G406" s="395"/>
      <c r="H406" s="396"/>
      <c r="I406" s="395"/>
      <c r="J406" s="395"/>
      <c r="K406" s="396"/>
      <c r="L406" s="396"/>
      <c r="M406" s="396"/>
      <c r="N406" s="396"/>
      <c r="O406" s="396"/>
      <c r="P406" s="396"/>
      <c r="Q406" s="396"/>
      <c r="R406" s="396"/>
      <c r="S406" s="396"/>
      <c r="T406" s="396"/>
      <c r="U406" s="396"/>
      <c r="V406" s="395"/>
      <c r="W406" s="395"/>
      <c r="X406" s="396"/>
      <c r="Y406" s="403"/>
    </row>
  </sheetData>
  <sheetProtection algorithmName="SHA-512" hashValue="fl6ApLMihSoTm0aEidLeNfFb/OwByhu7glx97RF7cRYFOzb8h4gcOpuUYV7J+C91303ShNxVn8wSxe/BJw7Gfg==" saltValue="MJ++yGK25T5q+X4oHh+84A==" spinCount="100000" sheet="1" objects="1" scenarios="1"/>
  <autoFilter ref="A9:Y13" xr:uid="{00000000-0009-0000-0000-000002000000}"/>
  <mergeCells count="8">
    <mergeCell ref="Z8:AC8"/>
    <mergeCell ref="V8:X8"/>
    <mergeCell ref="A5:Y5"/>
    <mergeCell ref="A6:Y6"/>
    <mergeCell ref="A7:Y7"/>
    <mergeCell ref="A8:I8"/>
    <mergeCell ref="J8:L8"/>
    <mergeCell ref="M8:N8"/>
  </mergeCells>
  <conditionalFormatting sqref="X10:X13">
    <cfRule type="cellIs" dxfId="38" priority="29" stopIfTrue="1" operator="equal">
      <formula>"Inaceptable"</formula>
    </cfRule>
    <cfRule type="cellIs" dxfId="37" priority="30" stopIfTrue="1" operator="equal">
      <formula>"Importante"</formula>
    </cfRule>
    <cfRule type="cellIs" dxfId="36" priority="31" stopIfTrue="1" operator="equal">
      <formula>"Moderado"</formula>
    </cfRule>
    <cfRule type="cellIs" dxfId="35" priority="32" stopIfTrue="1" operator="equal">
      <formula>"Aceptable"</formula>
    </cfRule>
    <cfRule type="cellIs" dxfId="34" priority="33" stopIfTrue="1" operator="equal">
      <formula>"Bajo"</formula>
    </cfRule>
  </conditionalFormatting>
  <dataValidations xWindow="1354" yWindow="527" count="24">
    <dataValidation allowBlank="1" showInputMessage="1" showErrorMessage="1" promptTitle="Código Control" prompt="Escriba el código del control correspondiente para cada causa." sqref="M9" xr:uid="{C17F46CA-8CBF-497C-9877-A7165BC257DA}"/>
    <dataValidation allowBlank="1" showInputMessage="1" showErrorMessage="1" promptTitle="consecuencias" prompt="En la primera fila liste todas las consecuencias y copie y pegue en las siguientes filas." sqref="I9" xr:uid="{A1FBD7EB-F9A9-4981-BE26-D35E9AD9175C}"/>
    <dataValidation allowBlank="1" showInputMessage="1" showErrorMessage="1" promptTitle="Plan a implementar" prompt="Según la clasificación del riesgo y el nivel de riesgo residual obtenido se establece la acción de tratamiento: plan de contingencia, plan de tratamiento, seguimiento a controles." sqref="Y9" xr:uid="{33CC460F-0417-4040-AF34-5D0062A17A17}"/>
    <dataValidation allowBlank="1" showInputMessage="1" showErrorMessage="1" promptTitle="Nivel Riesgo Inherente" prompt="Nota: Los criterios para determinar el Nivel de riesgo inherente están contenidos dentro de la fórmula de la celda." sqref="L9" xr:uid="{93641BC6-BB25-48FC-8AC7-E33FAD405E77}"/>
    <dataValidation allowBlank="1" showInputMessage="1" showErrorMessage="1" promptTitle="Zona Nivel Riesgo" prompt="Nota: Los criterios para la determinar el nivel de riesgo están contenidos dentro de la fórmula de la celda" sqref="X9" xr:uid="{FCE7CA24-992F-4CBB-B7A6-96FB46EFE5E5}"/>
    <dataValidation allowBlank="1" showInputMessage="1" showErrorMessage="1" promptTitle="Impacto Inherente" prompt="Origen datos: Hoja &quot;Valorar Impacto&quot;" sqref="K9" xr:uid="{CF9833A1-E170-439C-8FDF-EA73887B9001}"/>
    <dataValidation allowBlank="1" showInputMessage="1" showErrorMessage="1" promptTitle="Probab Max. Inherente" prompt="Origen Datos: Tablas Valoración_Matriz" sqref="J9" xr:uid="{D7A12541-F9F8-440A-BBB0-AF152A697351}"/>
    <dataValidation allowBlank="1" showInputMessage="1" showErrorMessage="1" promptTitle="Causas" prompt="Una fila para cada causa." sqref="H9" xr:uid="{1E624A9C-EB05-42EA-9F96-53557335B9C7}"/>
    <dataValidation allowBlank="1" showInputMessage="1" showErrorMessage="1" promptTitle="Descripcion evento" prompt="Al redactar el evento EVITE utilizar: &quot;No&quot;._x000a_El evento no debe redactarse en términos de la ausencia o deficiencia de un control." sqref="G9" xr:uid="{CBCAEFDC-6E72-486E-907D-7CA8F1C5B775}"/>
    <dataValidation allowBlank="1" showInputMessage="1" showErrorMessage="1" promptTitle="Nombre corto evento" prompt="Nombre resumido del evento" sqref="F9" xr:uid="{AC73CD5F-AFAA-46DD-A0C3-74B391A071EC}"/>
    <dataValidation allowBlank="1" showInputMessage="1" showErrorMessage="1" promptTitle="Tipo Riesgo" prompt="Lista desplegable. Origen Datos: Hoja Listas/Clasificación - Tipos Riesgo" sqref="E9" xr:uid="{5A09FD1B-559A-4A13-AAD0-8C5730457844}"/>
    <dataValidation allowBlank="1" showInputMessage="1" showErrorMessage="1" promptTitle="Código Riesgo" prompt="Riesgo Operativo:   Sigla proceso + R + Consecutivo (01, 02...)_x000a_Riesgo Corrupción: Sigla proceso + RC + Consecutivo (01, 02..._x000a_" sqref="D9" xr:uid="{6B9A7386-46CB-48B2-90EF-F9029C309B20}"/>
    <dataValidation allowBlank="1" showInputMessage="1" showErrorMessage="1" promptTitle="Proceso" prompt="Origen Datos: Hoja Listas" sqref="C9" xr:uid="{DA86D168-2D53-4089-9DE4-938DE95239E8}"/>
    <dataValidation allowBlank="1" showInputMessage="1" showErrorMessage="1" promptTitle="Dir.administra riesgo" prompt="Lista desplegable._x000a_Origen Datos: Hoja Listas/Áreas" sqref="B9" xr:uid="{E5098E7A-DD14-4CB5-9290-C674BB55DBF6}"/>
    <dataValidation allowBlank="1" showInputMessage="1" showErrorMessage="1" promptTitle="Gerencia Admin Riesgo" prompt="Lista desplegable._x000a_Origen Datos: Hoja Listas/Áreas" sqref="A9" xr:uid="{8D801DC3-C142-4988-881E-A83AEA09CD51}"/>
    <dataValidation allowBlank="1" showInputMessage="1" showErrorMessage="1" promptTitle="Prob. Residual" prompt="La tabla de probabilidad residual es la misma para riesgos operativos y riesgos de corrupción._x000a_Origen Datos: Hoja &quot;Tablas Valoración_Matriz&quot;" sqref="V9" xr:uid="{6A85DD17-AAE2-494C-9B02-E8AA7855081D}"/>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W9" xr:uid="{C158E23A-A337-42A0-8F63-90E1946A768B}"/>
    <dataValidation allowBlank="1" showInputMessage="1" showErrorMessage="1" promptTitle="Ejecución del control" prompt="Especificar de qué forma se ejecuta el control de acuerdo con las opciones desplegadas." sqref="Q9" xr:uid="{056878D3-0049-4984-8949-0801DE7F41E8}"/>
    <dataValidation allowBlank="1" showInputMessage="1" showErrorMessage="1" promptTitle="Aplicación" prompt="ESPORADICO:se ejecuta de forma ocasional sobre algunas actividades. PERIODICO:se ejecuta periódicamente sobre todas-algunas actividades u operaciones seleccionadas. CONTINUO:se ejecuta de forma permanente o al momento de ejecutar la actividad u operación." sqref="R9" xr:uid="{02321BE6-38EC-42DE-A419-102A03B8DAFB}"/>
    <dataValidation allowBlank="1" showInputMessage="1" showErrorMessage="1" promptTitle="Tipología" prompt="Detectivo: Detecta la situación irregular o resultado no previsto y alerta para que se corrija de forma inmediata._x000a_Correctivo: Permite el restablecimiento de la actividad una vez aplicado el control._x000a_Preventivo: Evita la ocurrencia del riesgo." sqref="P9" xr:uid="{F6C44D80-806B-4000-BAAC-AF99140C5835}"/>
    <dataValidation allowBlank="1" showInputMessage="1" showErrorMessage="1" promptTitle="Afectación del Control" prompt="Indique si reduce la causa o la consecuencia. NO mezcle controles separe los que atacan causa de los que atacan la consecuencia._x000a_Los controles preventivos y detectivos afectan la CAUSA._x000a_Los controles correctivos afectan la CONSECUENCIA." sqref="O9" xr:uid="{E9DB4C84-DBAD-4C7D-BCF8-C7E552ADDD92}"/>
    <dataValidation allowBlank="1" showInputMessage="1" showErrorMessage="1" promptTitle="Formalización Documentación" prompt="Indique si la actividad está o no documentada. Si existen manuales, instructivos, procedimientos o medios documentados para el manejo del control." sqref="S9" xr:uid="{0D547F4B-57A8-457C-AEC8-5770280164E3}"/>
    <dataValidation allowBlank="1" showInputMessage="1" showErrorMessage="1" promptTitle="Conservación soportes" prompt="Indique según las opciones la conservación de dichas evidencias" sqref="T9" xr:uid="{080E6D23-7247-4A55-8C1B-B44C2F67C9E6}"/>
    <dataValidation allowBlank="1" showInputMessage="1" showErrorMessage="1" promptTitle="Autoridad_Segregacion Funciones" prompt="Tiene la autoridad y competencias para ejecutar el control y sus responsabilidades están adecuadamente segregadas entre diferentes personas para reducir así el riesgo de error o de actuaciones irregulares o fraudulentas." sqref="U9" xr:uid="{0D7151B6-28CE-4B98-BC4C-ABFED75EBFEE}"/>
  </dataValidations>
  <pageMargins left="0.70866141732283472" right="0.70866141732283472" top="0.74803149606299213" bottom="0.74803149606299213" header="0.31496062992125984" footer="0.31496062992125984"/>
  <pageSetup scale="14" orientation="portrait" r:id="rId1"/>
  <headerFooter>
    <oddFooter>&amp;LMPEE0301F01-03</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E706-8562-4DBC-82E8-919906A50C3B}">
  <dimension ref="A1:BU155"/>
  <sheetViews>
    <sheetView view="pageBreakPreview" topLeftCell="AU2" zoomScale="55" zoomScaleNormal="70" zoomScaleSheetLayoutView="55" workbookViewId="0">
      <selection activeCell="AZ8" sqref="AZ8"/>
    </sheetView>
  </sheetViews>
  <sheetFormatPr baseColWidth="10" defaultColWidth="11.54296875" defaultRowHeight="14.5" x14ac:dyDescent="0.35"/>
  <cols>
    <col min="1" max="1" width="13.453125" style="170" hidden="1" customWidth="1"/>
    <col min="2" max="2" width="10" style="171" customWidth="1"/>
    <col min="3" max="3" width="10" style="171" hidden="1" customWidth="1"/>
    <col min="4" max="4" width="43.453125" style="171" customWidth="1"/>
    <col min="5" max="5" width="2.26953125" style="171" customWidth="1"/>
    <col min="6" max="6" width="5.81640625" style="171" customWidth="1"/>
    <col min="7" max="7" width="77.26953125" style="171" bestFit="1" customWidth="1"/>
    <col min="8" max="8" width="17.26953125" style="171" customWidth="1"/>
    <col min="9" max="9" width="47.1796875" style="171" customWidth="1"/>
    <col min="10" max="10" width="15.1796875" style="171" customWidth="1"/>
    <col min="11" max="11" width="44.453125" style="171" customWidth="1"/>
    <col min="12" max="12" width="6.26953125" style="171" bestFit="1" customWidth="1"/>
    <col min="13" max="13" width="12.1796875" style="172" bestFit="1" customWidth="1"/>
    <col min="14" max="14" width="21.26953125" style="171" customWidth="1"/>
    <col min="15" max="15" width="51.453125" style="171" customWidth="1"/>
    <col min="16" max="16" width="4.453125" style="171" bestFit="1" customWidth="1"/>
    <col min="17" max="17" width="18.7265625" style="171" customWidth="1"/>
    <col min="18" max="18" width="35.26953125" style="171" customWidth="1"/>
    <col min="19" max="19" width="9.81640625" style="171" customWidth="1"/>
    <col min="20" max="20" width="24.54296875" style="171" customWidth="1"/>
    <col min="21" max="21" width="2.26953125" style="171" customWidth="1"/>
    <col min="22" max="22" width="12.7265625" style="171" customWidth="1"/>
    <col min="23" max="23" width="9.453125" style="171" customWidth="1"/>
    <col min="24" max="24" width="12.7265625" style="171" customWidth="1"/>
    <col min="25" max="25" width="8.26953125" style="171" customWidth="1"/>
    <col min="26" max="26" width="2.7265625" style="171" customWidth="1"/>
    <col min="27" max="27" width="7.54296875" style="172" customWidth="1"/>
    <col min="28" max="28" width="12" style="171" bestFit="1" customWidth="1"/>
    <col min="29" max="29" width="1.54296875" style="171" customWidth="1"/>
    <col min="30" max="31" width="21.453125" style="171" customWidth="1"/>
    <col min="32" max="32" width="7.26953125" style="171" bestFit="1" customWidth="1"/>
    <col min="33" max="33" width="13" style="171" customWidth="1"/>
    <col min="34" max="34" width="19.81640625" style="171" customWidth="1"/>
    <col min="35" max="35" width="1.7265625" style="171" customWidth="1"/>
    <col min="36" max="36" width="9.453125" style="171" customWidth="1"/>
    <col min="37" max="37" width="15.453125" style="171" bestFit="1" customWidth="1"/>
    <col min="38" max="38" width="1.26953125" style="171" customWidth="1"/>
    <col min="39" max="39" width="8.54296875" style="171" customWidth="1"/>
    <col min="40" max="40" width="8.54296875" style="171" hidden="1" customWidth="1"/>
    <col min="41" max="41" width="19.81640625" style="171" bestFit="1" customWidth="1"/>
    <col min="42" max="42" width="1.54296875" style="171" customWidth="1"/>
    <col min="43" max="43" width="4.54296875" style="171" customWidth="1"/>
    <col min="44" max="45" width="18.54296875" style="171" customWidth="1"/>
    <col min="46" max="46" width="10.26953125" style="171" hidden="1" customWidth="1"/>
    <col min="47" max="47" width="57.1796875" style="171" customWidth="1"/>
    <col min="48" max="48" width="26.26953125" style="171" customWidth="1"/>
    <col min="49" max="49" width="22.26953125" style="171" customWidth="1"/>
    <col min="50" max="50" width="23.7265625" style="171" customWidth="1"/>
    <col min="51" max="51" width="29.81640625" style="171" hidden="1" customWidth="1"/>
    <col min="52" max="52" width="25.1796875" style="171" customWidth="1"/>
    <col min="53" max="53" width="18.54296875" style="171" customWidth="1"/>
    <col min="54" max="54" width="12.1796875" style="171" hidden="1" customWidth="1"/>
    <col min="55" max="55" width="11.54296875" style="171" hidden="1" customWidth="1"/>
    <col min="56" max="57" width="13.26953125" style="172" hidden="1" customWidth="1"/>
    <col min="58" max="58" width="14.81640625" style="171" customWidth="1"/>
    <col min="59" max="59" width="16.1796875" style="171" customWidth="1"/>
    <col min="60" max="60" width="2" style="171" customWidth="1"/>
    <col min="61" max="65" width="11.54296875" style="172" hidden="1" customWidth="1"/>
    <col min="66" max="66" width="13.7265625" style="171" customWidth="1"/>
    <col min="67" max="67" width="14.26953125" style="171" customWidth="1"/>
    <col min="68" max="68" width="1.81640625" style="171" customWidth="1"/>
    <col min="69" max="69" width="11.54296875" style="171"/>
    <col min="70" max="70" width="15.7265625" style="171" hidden="1" customWidth="1"/>
    <col min="71" max="71" width="12.7265625" style="171" customWidth="1"/>
    <col min="72" max="72" width="25.453125" style="171" customWidth="1"/>
    <col min="73" max="73" width="1.26953125" style="171" customWidth="1"/>
    <col min="74" max="16384" width="11.54296875" style="171"/>
  </cols>
  <sheetData>
    <row r="1" spans="1:73" ht="77.650000000000006" customHeight="1" thickBot="1" x14ac:dyDescent="0.4">
      <c r="A1" s="603" t="s">
        <v>2788</v>
      </c>
      <c r="B1" s="604"/>
      <c r="C1" s="604"/>
      <c r="D1" s="604"/>
      <c r="E1" s="604"/>
      <c r="F1" s="604"/>
      <c r="G1" s="605"/>
      <c r="H1" s="603"/>
      <c r="I1" s="605"/>
      <c r="J1" s="603" t="s">
        <v>1477</v>
      </c>
      <c r="K1" s="604"/>
      <c r="L1" s="604"/>
      <c r="M1" s="604"/>
      <c r="N1" s="604"/>
      <c r="O1" s="604"/>
      <c r="P1" s="605"/>
      <c r="Q1" s="606"/>
      <c r="R1" s="607"/>
      <c r="S1" s="607"/>
      <c r="T1" s="608"/>
      <c r="U1" s="609" t="s">
        <v>1477</v>
      </c>
      <c r="V1" s="610"/>
      <c r="W1" s="610"/>
      <c r="X1" s="610"/>
      <c r="Y1" s="610"/>
      <c r="Z1" s="610"/>
      <c r="AA1" s="610"/>
      <c r="AB1" s="610"/>
      <c r="AC1" s="610"/>
      <c r="AD1" s="610"/>
      <c r="AE1" s="610"/>
      <c r="AF1" s="610"/>
      <c r="AG1" s="610"/>
      <c r="AH1" s="611"/>
      <c r="AI1" s="606"/>
      <c r="AJ1" s="607"/>
      <c r="AK1" s="607"/>
      <c r="AL1" s="607"/>
      <c r="AM1" s="607"/>
      <c r="AN1" s="607"/>
      <c r="AO1" s="608"/>
      <c r="AP1" s="571" t="s">
        <v>1477</v>
      </c>
      <c r="AQ1" s="572"/>
      <c r="AR1" s="572"/>
      <c r="AS1" s="572"/>
      <c r="AT1" s="572"/>
      <c r="AU1" s="572"/>
      <c r="AV1" s="572"/>
      <c r="AW1" s="572"/>
      <c r="AX1" s="572"/>
      <c r="AY1" s="572"/>
      <c r="AZ1" s="573"/>
      <c r="BA1" s="574"/>
      <c r="BB1" s="575"/>
      <c r="BC1" s="575"/>
      <c r="BD1" s="575"/>
      <c r="BE1" s="575"/>
      <c r="BF1" s="575"/>
      <c r="BG1" s="575"/>
      <c r="BH1" s="575"/>
      <c r="BI1" s="575"/>
      <c r="BJ1" s="575"/>
      <c r="BK1" s="575"/>
      <c r="BL1" s="575"/>
      <c r="BM1" s="575"/>
      <c r="BN1" s="575"/>
      <c r="BO1" s="575"/>
      <c r="BP1" s="575"/>
      <c r="BQ1" s="575"/>
      <c r="BR1" s="575"/>
      <c r="BS1" s="575"/>
      <c r="BT1" s="576"/>
      <c r="BU1" s="219" t="s">
        <v>1085</v>
      </c>
    </row>
    <row r="2" spans="1:73" ht="15" customHeight="1" thickBot="1" x14ac:dyDescent="0.4">
      <c r="C2" s="170"/>
      <c r="AN2" s="170"/>
      <c r="AT2" s="170"/>
      <c r="BB2" s="170"/>
      <c r="BD2" s="196"/>
      <c r="BE2" s="196"/>
      <c r="BI2" s="196"/>
      <c r="BJ2" s="196"/>
      <c r="BK2" s="196"/>
      <c r="BL2" s="196"/>
      <c r="BM2" s="196"/>
      <c r="BU2" s="219" t="s">
        <v>1085</v>
      </c>
    </row>
    <row r="3" spans="1:73" ht="16.899999999999999" hidden="1" customHeight="1" thickBot="1" x14ac:dyDescent="0.4">
      <c r="A3" s="170">
        <v>1</v>
      </c>
      <c r="B3" s="171">
        <v>2</v>
      </c>
      <c r="C3" s="170">
        <v>3</v>
      </c>
      <c r="D3" s="171">
        <v>4</v>
      </c>
      <c r="E3" s="171">
        <v>5</v>
      </c>
      <c r="F3" s="171">
        <v>6</v>
      </c>
      <c r="G3" s="171">
        <v>7</v>
      </c>
      <c r="H3" s="171">
        <v>8</v>
      </c>
      <c r="I3" s="171">
        <v>9</v>
      </c>
      <c r="J3" s="171">
        <v>10</v>
      </c>
      <c r="K3" s="171">
        <v>11</v>
      </c>
      <c r="L3" s="171">
        <v>12</v>
      </c>
      <c r="M3" s="171">
        <v>13</v>
      </c>
      <c r="N3" s="171">
        <v>14</v>
      </c>
      <c r="O3" s="171">
        <v>15</v>
      </c>
      <c r="P3" s="171">
        <v>16</v>
      </c>
      <c r="Q3" s="171">
        <v>17</v>
      </c>
      <c r="R3" s="171">
        <v>18</v>
      </c>
      <c r="S3" s="171">
        <v>19</v>
      </c>
      <c r="T3" s="171">
        <v>20</v>
      </c>
      <c r="U3" s="171">
        <v>21</v>
      </c>
      <c r="V3" s="171">
        <v>22</v>
      </c>
      <c r="W3" s="171">
        <v>23</v>
      </c>
      <c r="X3" s="171">
        <v>24</v>
      </c>
      <c r="Y3" s="171">
        <v>25</v>
      </c>
      <c r="Z3" s="171">
        <v>27</v>
      </c>
      <c r="AA3" s="171">
        <v>28</v>
      </c>
      <c r="AB3" s="171">
        <v>29</v>
      </c>
      <c r="AC3" s="171">
        <v>31</v>
      </c>
      <c r="AD3" s="171">
        <v>32</v>
      </c>
      <c r="AE3" s="171">
        <v>34</v>
      </c>
      <c r="AF3" s="171">
        <v>36</v>
      </c>
      <c r="AG3" s="171">
        <v>37</v>
      </c>
      <c r="AH3" s="171">
        <v>39</v>
      </c>
      <c r="AI3" s="171">
        <v>41</v>
      </c>
      <c r="AJ3" s="171">
        <v>42</v>
      </c>
      <c r="AK3" s="171">
        <v>43</v>
      </c>
      <c r="AL3" s="171">
        <v>44</v>
      </c>
      <c r="AM3" s="171">
        <v>45</v>
      </c>
      <c r="AN3" s="171">
        <v>46</v>
      </c>
      <c r="AO3" s="171">
        <v>47</v>
      </c>
      <c r="AP3" s="171">
        <v>48</v>
      </c>
      <c r="AQ3" s="171">
        <v>49</v>
      </c>
      <c r="AR3" s="171">
        <v>50</v>
      </c>
      <c r="AS3" s="171">
        <v>51</v>
      </c>
      <c r="AT3" s="171">
        <v>52</v>
      </c>
      <c r="AU3" s="171">
        <v>53</v>
      </c>
      <c r="AV3" s="171">
        <v>54</v>
      </c>
      <c r="AW3" s="171">
        <v>55</v>
      </c>
      <c r="AX3" s="171">
        <v>56</v>
      </c>
      <c r="AY3" s="171">
        <v>57</v>
      </c>
      <c r="AZ3" s="171">
        <v>58</v>
      </c>
      <c r="BA3" s="171">
        <v>59</v>
      </c>
      <c r="BB3" s="171">
        <v>60</v>
      </c>
      <c r="BC3" s="171">
        <v>61</v>
      </c>
      <c r="BD3" s="171">
        <v>62</v>
      </c>
      <c r="BE3" s="171">
        <v>63</v>
      </c>
      <c r="BF3" s="171">
        <v>64</v>
      </c>
      <c r="BG3" s="171">
        <v>65</v>
      </c>
      <c r="BH3" s="171">
        <v>66</v>
      </c>
      <c r="BI3" s="171">
        <v>67</v>
      </c>
      <c r="BJ3" s="171">
        <v>68</v>
      </c>
      <c r="BK3" s="171">
        <v>69</v>
      </c>
      <c r="BL3" s="171">
        <v>70</v>
      </c>
      <c r="BM3" s="171">
        <v>71</v>
      </c>
      <c r="BN3" s="171">
        <v>72</v>
      </c>
      <c r="BO3" s="171">
        <v>73</v>
      </c>
      <c r="BP3" s="171">
        <v>74</v>
      </c>
      <c r="BQ3" s="171">
        <v>75</v>
      </c>
      <c r="BR3" s="171">
        <v>76</v>
      </c>
      <c r="BS3" s="171">
        <v>77</v>
      </c>
      <c r="BT3" s="171">
        <v>78</v>
      </c>
      <c r="BU3" s="219" t="s">
        <v>1085</v>
      </c>
    </row>
    <row r="4" spans="1:73" s="1" customFormat="1" ht="21.4" customHeight="1" x14ac:dyDescent="0.35">
      <c r="A4" s="577" t="s">
        <v>1478</v>
      </c>
      <c r="B4" s="577"/>
      <c r="C4" s="577"/>
      <c r="D4" s="577"/>
      <c r="E4" s="2"/>
      <c r="F4" s="579" t="s">
        <v>1479</v>
      </c>
      <c r="G4" s="580"/>
      <c r="H4" s="580"/>
      <c r="I4" s="580"/>
      <c r="J4" s="580"/>
      <c r="K4" s="580"/>
      <c r="L4" s="580"/>
      <c r="M4" s="580"/>
      <c r="N4" s="580"/>
      <c r="O4" s="580"/>
      <c r="P4" s="580"/>
      <c r="Q4" s="580"/>
      <c r="R4" s="580"/>
      <c r="S4" s="580"/>
      <c r="T4" s="581"/>
      <c r="U4" s="2"/>
      <c r="V4" s="585" t="s">
        <v>1480</v>
      </c>
      <c r="W4" s="586"/>
      <c r="X4" s="585" t="s">
        <v>1481</v>
      </c>
      <c r="Y4" s="586"/>
      <c r="Z4" s="2"/>
      <c r="AA4" s="589" t="s">
        <v>322</v>
      </c>
      <c r="AB4" s="590"/>
      <c r="AC4" s="590"/>
      <c r="AD4" s="590"/>
      <c r="AE4" s="590"/>
      <c r="AF4" s="590"/>
      <c r="AG4" s="590"/>
      <c r="AH4" s="590"/>
      <c r="AI4" s="2"/>
      <c r="AJ4" s="593" t="s">
        <v>323</v>
      </c>
      <c r="AK4" s="594"/>
      <c r="AL4" s="2"/>
      <c r="AM4" s="597" t="s">
        <v>324</v>
      </c>
      <c r="AN4" s="598"/>
      <c r="AO4" s="599"/>
      <c r="AP4" s="2"/>
      <c r="AQ4" s="585" t="s">
        <v>1482</v>
      </c>
      <c r="AR4" s="564"/>
      <c r="AS4" s="564"/>
      <c r="AT4" s="564"/>
      <c r="AU4" s="564"/>
      <c r="AV4" s="564"/>
      <c r="AW4" s="564"/>
      <c r="AX4" s="564"/>
      <c r="AY4" s="564"/>
      <c r="AZ4" s="564"/>
      <c r="BA4" s="564"/>
      <c r="BB4" s="564"/>
      <c r="BC4" s="564"/>
      <c r="BD4" s="586"/>
      <c r="BE4" s="197"/>
      <c r="BF4" s="560" t="s">
        <v>1483</v>
      </c>
      <c r="BG4" s="561"/>
      <c r="BH4" s="2"/>
      <c r="BI4" s="564"/>
      <c r="BJ4" s="197"/>
      <c r="BK4" s="197"/>
      <c r="BL4" s="197"/>
      <c r="BM4" s="197"/>
      <c r="BN4" s="566" t="s">
        <v>1484</v>
      </c>
      <c r="BO4" s="567"/>
      <c r="BP4" s="2"/>
      <c r="BQ4" s="450" t="s">
        <v>1485</v>
      </c>
      <c r="BR4" s="555" t="s">
        <v>1486</v>
      </c>
      <c r="BS4" s="451" t="s">
        <v>1487</v>
      </c>
      <c r="BT4" s="461" t="s">
        <v>330</v>
      </c>
      <c r="BU4" s="219" t="s">
        <v>1085</v>
      </c>
    </row>
    <row r="5" spans="1:73" s="1" customFormat="1" ht="39.5" customHeight="1" thickBot="1" x14ac:dyDescent="0.4">
      <c r="A5" s="578"/>
      <c r="B5" s="578"/>
      <c r="C5" s="578"/>
      <c r="D5" s="578"/>
      <c r="E5" s="2"/>
      <c r="F5" s="582"/>
      <c r="G5" s="583"/>
      <c r="H5" s="583"/>
      <c r="I5" s="583"/>
      <c r="J5" s="583"/>
      <c r="K5" s="583"/>
      <c r="L5" s="583"/>
      <c r="M5" s="583"/>
      <c r="N5" s="583"/>
      <c r="O5" s="583"/>
      <c r="P5" s="583"/>
      <c r="Q5" s="583"/>
      <c r="R5" s="583"/>
      <c r="S5" s="583"/>
      <c r="T5" s="584"/>
      <c r="U5" s="2"/>
      <c r="V5" s="587"/>
      <c r="W5" s="588"/>
      <c r="X5" s="587"/>
      <c r="Y5" s="588"/>
      <c r="Z5" s="2"/>
      <c r="AA5" s="591"/>
      <c r="AB5" s="592"/>
      <c r="AC5" s="592"/>
      <c r="AD5" s="592"/>
      <c r="AE5" s="592"/>
      <c r="AF5" s="592"/>
      <c r="AG5" s="592"/>
      <c r="AH5" s="592"/>
      <c r="AI5" s="2"/>
      <c r="AJ5" s="595"/>
      <c r="AK5" s="596"/>
      <c r="AL5" s="2"/>
      <c r="AM5" s="600"/>
      <c r="AN5" s="601"/>
      <c r="AO5" s="602"/>
      <c r="AP5" s="2"/>
      <c r="AQ5" s="587"/>
      <c r="AR5" s="565"/>
      <c r="AS5" s="565"/>
      <c r="AT5" s="565"/>
      <c r="AU5" s="565"/>
      <c r="AV5" s="565"/>
      <c r="AW5" s="565"/>
      <c r="AX5" s="565"/>
      <c r="AY5" s="565"/>
      <c r="AZ5" s="565"/>
      <c r="BA5" s="565"/>
      <c r="BB5" s="565"/>
      <c r="BC5" s="565"/>
      <c r="BD5" s="588"/>
      <c r="BE5" s="198"/>
      <c r="BF5" s="562"/>
      <c r="BG5" s="563"/>
      <c r="BH5" s="2"/>
      <c r="BI5" s="565"/>
      <c r="BJ5" s="198"/>
      <c r="BK5" s="198"/>
      <c r="BL5" s="198"/>
      <c r="BM5" s="198"/>
      <c r="BN5" s="568"/>
      <c r="BO5" s="569"/>
      <c r="BP5" s="2"/>
      <c r="BQ5" s="446"/>
      <c r="BR5" s="570"/>
      <c r="BS5" s="426"/>
      <c r="BT5" s="428"/>
      <c r="BU5" s="219" t="s">
        <v>1085</v>
      </c>
    </row>
    <row r="6" spans="1:73" s="1" customFormat="1" ht="14.5" customHeight="1" x14ac:dyDescent="0.35">
      <c r="A6" s="555" t="s">
        <v>332</v>
      </c>
      <c r="B6" s="451" t="s">
        <v>333</v>
      </c>
      <c r="C6" s="555" t="s">
        <v>333</v>
      </c>
      <c r="D6" s="451" t="s">
        <v>334</v>
      </c>
      <c r="E6" s="2"/>
      <c r="F6" s="433" t="s">
        <v>338</v>
      </c>
      <c r="G6" s="559" t="s">
        <v>1488</v>
      </c>
      <c r="H6" s="554"/>
      <c r="I6" s="554"/>
      <c r="J6" s="554"/>
      <c r="K6" s="553"/>
      <c r="L6" s="448" t="s">
        <v>331</v>
      </c>
      <c r="M6" s="448" t="s">
        <v>332</v>
      </c>
      <c r="N6" s="448" t="s">
        <v>341</v>
      </c>
      <c r="O6" s="448" t="s">
        <v>342</v>
      </c>
      <c r="P6" s="448" t="s">
        <v>343</v>
      </c>
      <c r="Q6" s="448" t="s">
        <v>1489</v>
      </c>
      <c r="R6" s="175" t="s">
        <v>1096</v>
      </c>
      <c r="S6" s="612" t="s">
        <v>346</v>
      </c>
      <c r="T6" s="614" t="s">
        <v>1490</v>
      </c>
      <c r="U6" s="2"/>
      <c r="V6" s="450" t="s">
        <v>347</v>
      </c>
      <c r="W6" s="461" t="s">
        <v>348</v>
      </c>
      <c r="X6" s="450" t="s">
        <v>347</v>
      </c>
      <c r="Y6" s="461" t="s">
        <v>348</v>
      </c>
      <c r="Z6" s="2"/>
      <c r="AA6" s="552" t="s">
        <v>259</v>
      </c>
      <c r="AB6" s="553"/>
      <c r="AC6" s="2"/>
      <c r="AD6" s="552" t="s">
        <v>1491</v>
      </c>
      <c r="AE6" s="554"/>
      <c r="AF6" s="552" t="s">
        <v>264</v>
      </c>
      <c r="AG6" s="554"/>
      <c r="AH6" s="332" t="s">
        <v>1492</v>
      </c>
      <c r="AI6" s="2"/>
      <c r="AJ6" s="450" t="s">
        <v>351</v>
      </c>
      <c r="AK6" s="461" t="s">
        <v>324</v>
      </c>
      <c r="AL6" s="2"/>
      <c r="AM6" s="450" t="s">
        <v>348</v>
      </c>
      <c r="AN6" s="555" t="s">
        <v>1486</v>
      </c>
      <c r="AO6" s="461" t="s">
        <v>352</v>
      </c>
      <c r="AP6" s="2"/>
      <c r="AQ6" s="451" t="s">
        <v>1086</v>
      </c>
      <c r="AR6" s="451" t="s">
        <v>1493</v>
      </c>
      <c r="AS6" s="451" t="s">
        <v>1494</v>
      </c>
      <c r="AT6" s="173" t="s">
        <v>348</v>
      </c>
      <c r="AU6" s="451" t="s">
        <v>1495</v>
      </c>
      <c r="AV6" s="199" t="s">
        <v>1496</v>
      </c>
      <c r="AW6" s="162" t="s">
        <v>1497</v>
      </c>
      <c r="AX6" s="557" t="s">
        <v>1090</v>
      </c>
      <c r="AY6" s="558"/>
      <c r="AZ6" s="162" t="s">
        <v>1092</v>
      </c>
      <c r="BA6" s="451" t="s">
        <v>1498</v>
      </c>
      <c r="BB6" s="173" t="s">
        <v>348</v>
      </c>
      <c r="BC6" s="451" t="s">
        <v>1499</v>
      </c>
      <c r="BD6" s="555" t="s">
        <v>1500</v>
      </c>
      <c r="BE6" s="451" t="s">
        <v>1501</v>
      </c>
      <c r="BF6" s="451" t="s">
        <v>1502</v>
      </c>
      <c r="BG6" s="461" t="s">
        <v>1503</v>
      </c>
      <c r="BH6" s="2"/>
      <c r="BI6" s="451" t="s">
        <v>1504</v>
      </c>
      <c r="BJ6" s="451" t="s">
        <v>1505</v>
      </c>
      <c r="BK6" s="451" t="s">
        <v>1506</v>
      </c>
      <c r="BL6" s="451" t="s">
        <v>1507</v>
      </c>
      <c r="BM6" s="451" t="s">
        <v>1501</v>
      </c>
      <c r="BN6" s="451" t="s">
        <v>1508</v>
      </c>
      <c r="BO6" s="461" t="s">
        <v>1509</v>
      </c>
      <c r="BP6" s="2"/>
      <c r="BQ6" s="446"/>
      <c r="BR6" s="570"/>
      <c r="BS6" s="426"/>
      <c r="BT6" s="428"/>
      <c r="BU6" s="219" t="s">
        <v>1085</v>
      </c>
    </row>
    <row r="7" spans="1:73" s="1" customFormat="1" ht="44" thickBot="1" x14ac:dyDescent="0.4">
      <c r="A7" s="556"/>
      <c r="B7" s="427"/>
      <c r="C7" s="556"/>
      <c r="D7" s="427"/>
      <c r="E7" s="2"/>
      <c r="F7" s="434"/>
      <c r="G7" s="177" t="s">
        <v>1510</v>
      </c>
      <c r="H7" s="61" t="s">
        <v>366</v>
      </c>
      <c r="I7" s="61" t="s">
        <v>1511</v>
      </c>
      <c r="J7" s="174" t="s">
        <v>339</v>
      </c>
      <c r="K7" s="61" t="s">
        <v>1512</v>
      </c>
      <c r="L7" s="439"/>
      <c r="M7" s="439"/>
      <c r="N7" s="439"/>
      <c r="O7" s="439"/>
      <c r="P7" s="439"/>
      <c r="Q7" s="439"/>
      <c r="R7" s="61" t="s">
        <v>1513</v>
      </c>
      <c r="S7" s="613"/>
      <c r="T7" s="615"/>
      <c r="U7" s="2"/>
      <c r="V7" s="447"/>
      <c r="W7" s="429"/>
      <c r="X7" s="447"/>
      <c r="Y7" s="429"/>
      <c r="Z7" s="2"/>
      <c r="AA7" s="67" t="s">
        <v>368</v>
      </c>
      <c r="AB7" s="61" t="s">
        <v>369</v>
      </c>
      <c r="AC7" s="2"/>
      <c r="AD7" s="67" t="s">
        <v>1514</v>
      </c>
      <c r="AE7" s="61" t="s">
        <v>374</v>
      </c>
      <c r="AF7" s="67" t="s">
        <v>12</v>
      </c>
      <c r="AG7" s="61" t="s">
        <v>383</v>
      </c>
      <c r="AH7" s="67" t="s">
        <v>1515</v>
      </c>
      <c r="AI7" s="2"/>
      <c r="AJ7" s="447"/>
      <c r="AK7" s="429"/>
      <c r="AL7" s="2"/>
      <c r="AM7" s="447"/>
      <c r="AN7" s="556"/>
      <c r="AO7" s="429"/>
      <c r="AP7" s="2"/>
      <c r="AQ7" s="427"/>
      <c r="AR7" s="427"/>
      <c r="AS7" s="427"/>
      <c r="AT7" s="176" t="s">
        <v>1516</v>
      </c>
      <c r="AU7" s="427"/>
      <c r="AV7" s="163" t="s">
        <v>1517</v>
      </c>
      <c r="AW7" s="163" t="s">
        <v>1518</v>
      </c>
      <c r="AX7" s="163" t="s">
        <v>1519</v>
      </c>
      <c r="AY7" s="163" t="s">
        <v>1100</v>
      </c>
      <c r="AZ7" s="163" t="s">
        <v>1520</v>
      </c>
      <c r="BA7" s="427"/>
      <c r="BB7" s="176" t="s">
        <v>1521</v>
      </c>
      <c r="BC7" s="427"/>
      <c r="BD7" s="556"/>
      <c r="BE7" s="427"/>
      <c r="BF7" s="427"/>
      <c r="BG7" s="429"/>
      <c r="BH7" s="2"/>
      <c r="BI7" s="427"/>
      <c r="BJ7" s="427"/>
      <c r="BK7" s="427"/>
      <c r="BL7" s="427"/>
      <c r="BM7" s="427"/>
      <c r="BN7" s="427"/>
      <c r="BO7" s="429"/>
      <c r="BP7" s="2"/>
      <c r="BQ7" s="447"/>
      <c r="BR7" s="556"/>
      <c r="BS7" s="427"/>
      <c r="BT7" s="429"/>
      <c r="BU7" s="219" t="s">
        <v>1085</v>
      </c>
    </row>
    <row r="8" spans="1:73" s="33" customFormat="1" ht="269.14999999999998" customHeight="1" x14ac:dyDescent="0.35">
      <c r="A8" s="533" t="s">
        <v>1556</v>
      </c>
      <c r="B8" s="512" t="s">
        <v>131</v>
      </c>
      <c r="C8" s="178" t="s">
        <v>131</v>
      </c>
      <c r="D8" s="536" t="s">
        <v>130</v>
      </c>
      <c r="E8" s="179"/>
      <c r="F8" s="180">
        <v>1</v>
      </c>
      <c r="G8" s="181" t="s">
        <v>1522</v>
      </c>
      <c r="H8" s="322" t="s">
        <v>1523</v>
      </c>
      <c r="I8" s="324" t="s">
        <v>1636</v>
      </c>
      <c r="J8" s="184" t="s">
        <v>1557</v>
      </c>
      <c r="K8" s="183" t="s">
        <v>1524</v>
      </c>
      <c r="L8" s="539">
        <v>101</v>
      </c>
      <c r="M8" s="185" t="s">
        <v>1556</v>
      </c>
      <c r="N8" s="542" t="s">
        <v>259</v>
      </c>
      <c r="O8" s="183" t="s">
        <v>1525</v>
      </c>
      <c r="P8" s="186">
        <v>1</v>
      </c>
      <c r="Q8" s="184" t="s">
        <v>1558</v>
      </c>
      <c r="R8" s="183" t="s">
        <v>1526</v>
      </c>
      <c r="S8" s="545" t="s">
        <v>387</v>
      </c>
      <c r="T8" s="545"/>
      <c r="U8" s="179"/>
      <c r="V8" s="498" t="s">
        <v>1527</v>
      </c>
      <c r="W8" s="521">
        <v>1</v>
      </c>
      <c r="X8" s="498"/>
      <c r="Y8" s="521" t="s">
        <v>386</v>
      </c>
      <c r="Z8" s="187"/>
      <c r="AA8" s="524">
        <v>9</v>
      </c>
      <c r="AB8" s="512" t="s">
        <v>1139</v>
      </c>
      <c r="AC8" s="187"/>
      <c r="AD8" s="504"/>
      <c r="AE8" s="527"/>
      <c r="AF8" s="498"/>
      <c r="AG8" s="501" t="s">
        <v>386</v>
      </c>
      <c r="AH8" s="504"/>
      <c r="AI8" s="187"/>
      <c r="AJ8" s="492">
        <v>0.8</v>
      </c>
      <c r="AK8" s="530" t="s">
        <v>1139</v>
      </c>
      <c r="AL8" s="187"/>
      <c r="AM8" s="492">
        <v>0.8</v>
      </c>
      <c r="AN8" s="533" t="s">
        <v>1559</v>
      </c>
      <c r="AO8" s="548" t="s">
        <v>32</v>
      </c>
      <c r="AP8" s="187"/>
      <c r="AQ8" s="200">
        <v>101</v>
      </c>
      <c r="AR8" s="201" t="s">
        <v>1560</v>
      </c>
      <c r="AS8" s="202" t="s">
        <v>1128</v>
      </c>
      <c r="AT8" s="203">
        <v>0.15</v>
      </c>
      <c r="AU8" s="204" t="s">
        <v>1528</v>
      </c>
      <c r="AV8" s="202" t="s">
        <v>105</v>
      </c>
      <c r="AW8" s="202" t="s">
        <v>105</v>
      </c>
      <c r="AX8" s="204" t="s">
        <v>1529</v>
      </c>
      <c r="AY8" s="202" t="s">
        <v>1530</v>
      </c>
      <c r="AZ8" s="202" t="s">
        <v>105</v>
      </c>
      <c r="BA8" s="202" t="s">
        <v>1531</v>
      </c>
      <c r="BB8" s="203">
        <v>0.15</v>
      </c>
      <c r="BC8" s="205">
        <v>0.3</v>
      </c>
      <c r="BD8" s="206">
        <v>0.7</v>
      </c>
      <c r="BE8" s="494">
        <v>0.2</v>
      </c>
      <c r="BF8" s="518">
        <v>0.2</v>
      </c>
      <c r="BG8" s="508" t="s">
        <v>97</v>
      </c>
      <c r="BH8" s="187"/>
      <c r="BI8" s="207">
        <v>0.8</v>
      </c>
      <c r="BJ8" s="515">
        <v>0.8</v>
      </c>
      <c r="BK8" s="515">
        <v>1</v>
      </c>
      <c r="BL8" s="515">
        <v>0.8</v>
      </c>
      <c r="BM8" s="494">
        <v>0.6</v>
      </c>
      <c r="BN8" s="518">
        <v>0.8</v>
      </c>
      <c r="BO8" s="508" t="s">
        <v>1139</v>
      </c>
      <c r="BP8" s="187"/>
      <c r="BQ8" s="492">
        <v>0.16000000000000003</v>
      </c>
      <c r="BR8" s="494" t="s">
        <v>1561</v>
      </c>
      <c r="BS8" s="496" t="s">
        <v>32</v>
      </c>
      <c r="BT8" s="461" t="s">
        <v>1562</v>
      </c>
      <c r="BU8" s="219" t="s">
        <v>1085</v>
      </c>
    </row>
    <row r="9" spans="1:73" s="33" customFormat="1" ht="118" customHeight="1" x14ac:dyDescent="0.35">
      <c r="A9" s="534"/>
      <c r="B9" s="513"/>
      <c r="C9" s="188" t="s">
        <v>131</v>
      </c>
      <c r="D9" s="537"/>
      <c r="E9" s="179"/>
      <c r="F9" s="189">
        <v>2</v>
      </c>
      <c r="G9" s="190" t="s">
        <v>1532</v>
      </c>
      <c r="H9" s="323" t="s">
        <v>1523</v>
      </c>
      <c r="I9" s="274" t="s">
        <v>1636</v>
      </c>
      <c r="J9" s="192" t="s">
        <v>386</v>
      </c>
      <c r="K9" s="190"/>
      <c r="L9" s="540"/>
      <c r="M9" s="193" t="s">
        <v>1556</v>
      </c>
      <c r="N9" s="543"/>
      <c r="O9" s="156" t="s">
        <v>1525</v>
      </c>
      <c r="P9" s="194">
        <v>2</v>
      </c>
      <c r="Q9" s="192" t="s">
        <v>1563</v>
      </c>
      <c r="R9" s="195" t="s">
        <v>1533</v>
      </c>
      <c r="S9" s="546"/>
      <c r="T9" s="546"/>
      <c r="U9" s="179"/>
      <c r="V9" s="499"/>
      <c r="W9" s="522"/>
      <c r="X9" s="499"/>
      <c r="Y9" s="522"/>
      <c r="Z9" s="187"/>
      <c r="AA9" s="525"/>
      <c r="AB9" s="513"/>
      <c r="AC9" s="187"/>
      <c r="AD9" s="505"/>
      <c r="AE9" s="528"/>
      <c r="AF9" s="499"/>
      <c r="AG9" s="502"/>
      <c r="AH9" s="505"/>
      <c r="AI9" s="187"/>
      <c r="AJ9" s="493"/>
      <c r="AK9" s="531"/>
      <c r="AL9" s="187"/>
      <c r="AM9" s="493"/>
      <c r="AN9" s="534"/>
      <c r="AO9" s="549"/>
      <c r="AP9" s="187"/>
      <c r="AQ9" s="208">
        <v>102</v>
      </c>
      <c r="AR9" s="209" t="s">
        <v>1564</v>
      </c>
      <c r="AS9" s="210" t="s">
        <v>326</v>
      </c>
      <c r="AT9" s="211">
        <v>0.25</v>
      </c>
      <c r="AU9" s="212" t="s">
        <v>1534</v>
      </c>
      <c r="AV9" s="210" t="s">
        <v>105</v>
      </c>
      <c r="AW9" s="210" t="s">
        <v>105</v>
      </c>
      <c r="AX9" s="212" t="s">
        <v>1529</v>
      </c>
      <c r="AY9" s="210" t="s">
        <v>1530</v>
      </c>
      <c r="AZ9" s="210" t="s">
        <v>105</v>
      </c>
      <c r="BA9" s="210" t="s">
        <v>1162</v>
      </c>
      <c r="BB9" s="211">
        <v>0.25</v>
      </c>
      <c r="BC9" s="213">
        <v>0.5</v>
      </c>
      <c r="BD9" s="214">
        <v>0.35</v>
      </c>
      <c r="BE9" s="495"/>
      <c r="BF9" s="519"/>
      <c r="BG9" s="509"/>
      <c r="BH9" s="187"/>
      <c r="BI9" s="215">
        <v>0.8</v>
      </c>
      <c r="BJ9" s="516"/>
      <c r="BK9" s="516"/>
      <c r="BL9" s="516"/>
      <c r="BM9" s="495"/>
      <c r="BN9" s="519"/>
      <c r="BO9" s="509"/>
      <c r="BP9" s="187"/>
      <c r="BQ9" s="493"/>
      <c r="BR9" s="495"/>
      <c r="BS9" s="497"/>
      <c r="BT9" s="428"/>
      <c r="BU9" s="219" t="s">
        <v>1085</v>
      </c>
    </row>
    <row r="10" spans="1:73" s="33" customFormat="1" ht="106.5" customHeight="1" x14ac:dyDescent="0.35">
      <c r="A10" s="534"/>
      <c r="B10" s="513"/>
      <c r="C10" s="188" t="s">
        <v>131</v>
      </c>
      <c r="D10" s="537"/>
      <c r="E10" s="179"/>
      <c r="F10" s="189">
        <v>3</v>
      </c>
      <c r="G10" s="190"/>
      <c r="H10" s="191"/>
      <c r="I10" s="195"/>
      <c r="J10" s="192" t="s">
        <v>386</v>
      </c>
      <c r="K10" s="195"/>
      <c r="L10" s="540"/>
      <c r="M10" s="193" t="s">
        <v>1556</v>
      </c>
      <c r="N10" s="543"/>
      <c r="O10" s="156" t="s">
        <v>1525</v>
      </c>
      <c r="P10" s="194">
        <v>3</v>
      </c>
      <c r="Q10" s="192" t="s">
        <v>386</v>
      </c>
      <c r="R10" s="195"/>
      <c r="S10" s="546"/>
      <c r="T10" s="546"/>
      <c r="U10" s="179"/>
      <c r="V10" s="499"/>
      <c r="W10" s="522"/>
      <c r="X10" s="499"/>
      <c r="Y10" s="522"/>
      <c r="Z10" s="187"/>
      <c r="AA10" s="525"/>
      <c r="AB10" s="513"/>
      <c r="AC10" s="187"/>
      <c r="AD10" s="505"/>
      <c r="AE10" s="528"/>
      <c r="AF10" s="499"/>
      <c r="AG10" s="502"/>
      <c r="AH10" s="505"/>
      <c r="AI10" s="187"/>
      <c r="AJ10" s="493"/>
      <c r="AK10" s="531"/>
      <c r="AL10" s="187"/>
      <c r="AM10" s="493"/>
      <c r="AN10" s="534"/>
      <c r="AO10" s="549"/>
      <c r="AP10" s="187"/>
      <c r="AQ10" s="208">
        <v>103</v>
      </c>
      <c r="AR10" s="209" t="s">
        <v>1565</v>
      </c>
      <c r="AS10" s="210" t="s">
        <v>1128</v>
      </c>
      <c r="AT10" s="211">
        <v>0.15</v>
      </c>
      <c r="AU10" s="212" t="s">
        <v>1535</v>
      </c>
      <c r="AV10" s="210" t="s">
        <v>105</v>
      </c>
      <c r="AW10" s="210" t="s">
        <v>105</v>
      </c>
      <c r="AX10" s="212" t="s">
        <v>1529</v>
      </c>
      <c r="AY10" s="210" t="s">
        <v>1536</v>
      </c>
      <c r="AZ10" s="210" t="s">
        <v>105</v>
      </c>
      <c r="BA10" s="210" t="s">
        <v>1531</v>
      </c>
      <c r="BB10" s="211">
        <v>0.15</v>
      </c>
      <c r="BC10" s="216">
        <v>0.3</v>
      </c>
      <c r="BD10" s="214">
        <v>0.245</v>
      </c>
      <c r="BE10" s="495"/>
      <c r="BF10" s="519"/>
      <c r="BG10" s="509"/>
      <c r="BH10" s="187"/>
      <c r="BI10" s="215">
        <v>0.8</v>
      </c>
      <c r="BJ10" s="516"/>
      <c r="BK10" s="516"/>
      <c r="BL10" s="516"/>
      <c r="BM10" s="495"/>
      <c r="BN10" s="519"/>
      <c r="BO10" s="509"/>
      <c r="BP10" s="187"/>
      <c r="BQ10" s="493"/>
      <c r="BR10" s="495"/>
      <c r="BS10" s="497"/>
      <c r="BT10" s="428"/>
      <c r="BU10" s="219" t="s">
        <v>1085</v>
      </c>
    </row>
    <row r="11" spans="1:73" s="33" customFormat="1" ht="56.15" customHeight="1" thickBot="1" x14ac:dyDescent="0.4">
      <c r="A11" s="534"/>
      <c r="B11" s="513"/>
      <c r="C11" s="188" t="s">
        <v>131</v>
      </c>
      <c r="D11" s="537"/>
      <c r="E11" s="179"/>
      <c r="F11" s="189">
        <v>4</v>
      </c>
      <c r="G11" s="190"/>
      <c r="H11" s="191"/>
      <c r="I11" s="190"/>
      <c r="J11" s="192" t="s">
        <v>386</v>
      </c>
      <c r="K11" s="190"/>
      <c r="L11" s="540"/>
      <c r="M11" s="193" t="s">
        <v>1556</v>
      </c>
      <c r="N11" s="543"/>
      <c r="O11" s="156" t="s">
        <v>1525</v>
      </c>
      <c r="P11" s="194">
        <v>4</v>
      </c>
      <c r="Q11" s="192" t="s">
        <v>386</v>
      </c>
      <c r="R11" s="190"/>
      <c r="S11" s="546"/>
      <c r="T11" s="546"/>
      <c r="U11" s="179"/>
      <c r="V11" s="499"/>
      <c r="W11" s="522"/>
      <c r="X11" s="499"/>
      <c r="Y11" s="522"/>
      <c r="Z11" s="187"/>
      <c r="AA11" s="525"/>
      <c r="AB11" s="513"/>
      <c r="AC11" s="187"/>
      <c r="AD11" s="505"/>
      <c r="AE11" s="528"/>
      <c r="AF11" s="499"/>
      <c r="AG11" s="502"/>
      <c r="AH11" s="505"/>
      <c r="AI11" s="187"/>
      <c r="AJ11" s="493"/>
      <c r="AK11" s="531"/>
      <c r="AL11" s="187"/>
      <c r="AM11" s="493"/>
      <c r="AN11" s="534"/>
      <c r="AO11" s="549"/>
      <c r="AP11" s="187"/>
      <c r="AQ11" s="208">
        <v>104</v>
      </c>
      <c r="AR11" s="209" t="s">
        <v>1566</v>
      </c>
      <c r="AS11" s="210" t="s">
        <v>1128</v>
      </c>
      <c r="AT11" s="211">
        <v>0.15</v>
      </c>
      <c r="AU11" s="212" t="s">
        <v>1537</v>
      </c>
      <c r="AV11" s="210" t="s">
        <v>105</v>
      </c>
      <c r="AW11" s="210" t="s">
        <v>105</v>
      </c>
      <c r="AX11" s="212" t="s">
        <v>1529</v>
      </c>
      <c r="AY11" s="210" t="s">
        <v>1530</v>
      </c>
      <c r="AZ11" s="210" t="s">
        <v>105</v>
      </c>
      <c r="BA11" s="210" t="s">
        <v>1531</v>
      </c>
      <c r="BB11" s="211">
        <v>0.15</v>
      </c>
      <c r="BC11" s="216">
        <v>0.3</v>
      </c>
      <c r="BD11" s="214">
        <v>0.17149999999999999</v>
      </c>
      <c r="BE11" s="495"/>
      <c r="BF11" s="519"/>
      <c r="BG11" s="509"/>
      <c r="BH11" s="187"/>
      <c r="BI11" s="215">
        <v>0.8</v>
      </c>
      <c r="BJ11" s="516"/>
      <c r="BK11" s="516"/>
      <c r="BL11" s="516"/>
      <c r="BM11" s="495"/>
      <c r="BN11" s="519"/>
      <c r="BO11" s="509"/>
      <c r="BP11" s="187"/>
      <c r="BQ11" s="493"/>
      <c r="BR11" s="495"/>
      <c r="BS11" s="497"/>
      <c r="BT11" s="428"/>
      <c r="BU11" s="219" t="s">
        <v>1085</v>
      </c>
    </row>
    <row r="12" spans="1:73" s="33" customFormat="1" ht="297" customHeight="1" x14ac:dyDescent="0.35">
      <c r="A12" s="533" t="s">
        <v>1581</v>
      </c>
      <c r="B12" s="512" t="s">
        <v>131</v>
      </c>
      <c r="C12" s="178" t="s">
        <v>131</v>
      </c>
      <c r="D12" s="536" t="s">
        <v>130</v>
      </c>
      <c r="E12" s="179"/>
      <c r="F12" s="180">
        <v>1</v>
      </c>
      <c r="G12" s="181" t="s">
        <v>1532</v>
      </c>
      <c r="H12" s="322" t="s">
        <v>1523</v>
      </c>
      <c r="I12" s="264" t="s">
        <v>1636</v>
      </c>
      <c r="J12" s="184" t="s">
        <v>1582</v>
      </c>
      <c r="K12" s="183" t="s">
        <v>1538</v>
      </c>
      <c r="L12" s="539">
        <v>102</v>
      </c>
      <c r="M12" s="185" t="s">
        <v>1581</v>
      </c>
      <c r="N12" s="542" t="s">
        <v>259</v>
      </c>
      <c r="O12" s="183" t="s">
        <v>1539</v>
      </c>
      <c r="P12" s="186">
        <v>1</v>
      </c>
      <c r="Q12" s="184" t="s">
        <v>1583</v>
      </c>
      <c r="R12" s="183" t="s">
        <v>1540</v>
      </c>
      <c r="S12" s="545" t="s">
        <v>387</v>
      </c>
      <c r="T12" s="545"/>
      <c r="U12" s="179"/>
      <c r="V12" s="498" t="s">
        <v>1541</v>
      </c>
      <c r="W12" s="521">
        <v>0.8</v>
      </c>
      <c r="X12" s="498"/>
      <c r="Y12" s="521" t="s">
        <v>386</v>
      </c>
      <c r="Z12" s="187"/>
      <c r="AA12" s="524">
        <v>8</v>
      </c>
      <c r="AB12" s="512" t="s">
        <v>1139</v>
      </c>
      <c r="AC12" s="187"/>
      <c r="AD12" s="504"/>
      <c r="AE12" s="527"/>
      <c r="AF12" s="498"/>
      <c r="AG12" s="501" t="s">
        <v>386</v>
      </c>
      <c r="AH12" s="504"/>
      <c r="AI12" s="187"/>
      <c r="AJ12" s="492">
        <v>0.8</v>
      </c>
      <c r="AK12" s="530" t="s">
        <v>1139</v>
      </c>
      <c r="AL12" s="187"/>
      <c r="AM12" s="492">
        <v>0.64000000000000012</v>
      </c>
      <c r="AN12" s="533" t="s">
        <v>1584</v>
      </c>
      <c r="AO12" s="548" t="s">
        <v>32</v>
      </c>
      <c r="AP12" s="187"/>
      <c r="AQ12" s="200">
        <v>105</v>
      </c>
      <c r="AR12" s="201" t="s">
        <v>1585</v>
      </c>
      <c r="AS12" s="202" t="s">
        <v>1128</v>
      </c>
      <c r="AT12" s="203">
        <v>0.15</v>
      </c>
      <c r="AU12" s="204" t="s">
        <v>1542</v>
      </c>
      <c r="AV12" s="202" t="s">
        <v>105</v>
      </c>
      <c r="AW12" s="202" t="s">
        <v>105</v>
      </c>
      <c r="AX12" s="204" t="s">
        <v>1529</v>
      </c>
      <c r="AY12" s="204" t="s">
        <v>1543</v>
      </c>
      <c r="AZ12" s="202" t="s">
        <v>105</v>
      </c>
      <c r="BA12" s="202" t="s">
        <v>1531</v>
      </c>
      <c r="BB12" s="203">
        <v>0.15</v>
      </c>
      <c r="BC12" s="217">
        <v>0.3</v>
      </c>
      <c r="BD12" s="206">
        <v>0.56000000000000005</v>
      </c>
      <c r="BE12" s="494">
        <v>0.2</v>
      </c>
      <c r="BF12" s="518">
        <v>0.27440000000000003</v>
      </c>
      <c r="BG12" s="508" t="s">
        <v>61</v>
      </c>
      <c r="BH12" s="187"/>
      <c r="BI12" s="206">
        <v>0.8</v>
      </c>
      <c r="BJ12" s="515">
        <v>0.8</v>
      </c>
      <c r="BK12" s="515">
        <v>1</v>
      </c>
      <c r="BL12" s="515">
        <v>0.8</v>
      </c>
      <c r="BM12" s="494">
        <v>0.6</v>
      </c>
      <c r="BN12" s="518">
        <v>0.8</v>
      </c>
      <c r="BO12" s="508" t="s">
        <v>1139</v>
      </c>
      <c r="BP12" s="187"/>
      <c r="BQ12" s="492">
        <v>0.21952000000000005</v>
      </c>
      <c r="BR12" s="494" t="s">
        <v>1586</v>
      </c>
      <c r="BS12" s="496" t="s">
        <v>32</v>
      </c>
      <c r="BT12" s="461" t="s">
        <v>1562</v>
      </c>
      <c r="BU12" s="219" t="s">
        <v>1085</v>
      </c>
    </row>
    <row r="13" spans="1:73" s="33" customFormat="1" ht="90" customHeight="1" x14ac:dyDescent="0.35">
      <c r="A13" s="534"/>
      <c r="B13" s="513"/>
      <c r="C13" s="188" t="s">
        <v>131</v>
      </c>
      <c r="D13" s="537"/>
      <c r="E13" s="179"/>
      <c r="F13" s="189">
        <v>2</v>
      </c>
      <c r="G13" s="190" t="s">
        <v>1522</v>
      </c>
      <c r="H13" s="323" t="s">
        <v>1523</v>
      </c>
      <c r="I13" s="321" t="s">
        <v>1636</v>
      </c>
      <c r="J13" s="192" t="s">
        <v>386</v>
      </c>
      <c r="K13" s="190"/>
      <c r="L13" s="540"/>
      <c r="M13" s="193" t="s">
        <v>1581</v>
      </c>
      <c r="N13" s="543"/>
      <c r="O13" s="156" t="s">
        <v>1539</v>
      </c>
      <c r="P13" s="194">
        <v>2</v>
      </c>
      <c r="Q13" s="192" t="s">
        <v>386</v>
      </c>
      <c r="R13" s="195"/>
      <c r="S13" s="546"/>
      <c r="T13" s="546"/>
      <c r="U13" s="179"/>
      <c r="V13" s="499"/>
      <c r="W13" s="522"/>
      <c r="X13" s="499"/>
      <c r="Y13" s="522"/>
      <c r="Z13" s="187"/>
      <c r="AA13" s="525"/>
      <c r="AB13" s="513"/>
      <c r="AC13" s="187"/>
      <c r="AD13" s="505"/>
      <c r="AE13" s="528"/>
      <c r="AF13" s="499"/>
      <c r="AG13" s="502"/>
      <c r="AH13" s="505"/>
      <c r="AI13" s="187"/>
      <c r="AJ13" s="493"/>
      <c r="AK13" s="531"/>
      <c r="AL13" s="187"/>
      <c r="AM13" s="493"/>
      <c r="AN13" s="534"/>
      <c r="AO13" s="549"/>
      <c r="AP13" s="187"/>
      <c r="AQ13" s="208">
        <v>106</v>
      </c>
      <c r="AR13" s="209" t="s">
        <v>1587</v>
      </c>
      <c r="AS13" s="210" t="s">
        <v>1128</v>
      </c>
      <c r="AT13" s="211">
        <v>0.15</v>
      </c>
      <c r="AU13" s="212" t="s">
        <v>1544</v>
      </c>
      <c r="AV13" s="210" t="s">
        <v>105</v>
      </c>
      <c r="AW13" s="210" t="s">
        <v>105</v>
      </c>
      <c r="AX13" s="212" t="s">
        <v>1529</v>
      </c>
      <c r="AY13" s="210" t="s">
        <v>1536</v>
      </c>
      <c r="AZ13" s="210" t="s">
        <v>105</v>
      </c>
      <c r="BA13" s="210" t="s">
        <v>1531</v>
      </c>
      <c r="BB13" s="211">
        <v>0.15</v>
      </c>
      <c r="BC13" s="216">
        <v>0.3</v>
      </c>
      <c r="BD13" s="214">
        <v>0.39200000000000002</v>
      </c>
      <c r="BE13" s="495"/>
      <c r="BF13" s="519"/>
      <c r="BG13" s="509"/>
      <c r="BH13" s="187"/>
      <c r="BI13" s="214">
        <v>0.8</v>
      </c>
      <c r="BJ13" s="516"/>
      <c r="BK13" s="516"/>
      <c r="BL13" s="516"/>
      <c r="BM13" s="495"/>
      <c r="BN13" s="519"/>
      <c r="BO13" s="509"/>
      <c r="BP13" s="187"/>
      <c r="BQ13" s="493"/>
      <c r="BR13" s="495"/>
      <c r="BS13" s="497"/>
      <c r="BT13" s="428"/>
      <c r="BU13" s="219" t="s">
        <v>1085</v>
      </c>
    </row>
    <row r="14" spans="1:73" s="33" customFormat="1" ht="92.15" customHeight="1" thickBot="1" x14ac:dyDescent="0.4">
      <c r="A14" s="534"/>
      <c r="B14" s="513"/>
      <c r="C14" s="188" t="s">
        <v>131</v>
      </c>
      <c r="D14" s="537"/>
      <c r="E14" s="179"/>
      <c r="F14" s="189">
        <v>3</v>
      </c>
      <c r="G14" s="190"/>
      <c r="H14" s="191"/>
      <c r="I14" s="195"/>
      <c r="J14" s="192" t="s">
        <v>386</v>
      </c>
      <c r="K14" s="195"/>
      <c r="L14" s="540"/>
      <c r="M14" s="193" t="s">
        <v>1581</v>
      </c>
      <c r="N14" s="543"/>
      <c r="O14" s="156" t="s">
        <v>1539</v>
      </c>
      <c r="P14" s="194">
        <v>3</v>
      </c>
      <c r="Q14" s="192" t="s">
        <v>386</v>
      </c>
      <c r="R14" s="195"/>
      <c r="S14" s="546"/>
      <c r="T14" s="546"/>
      <c r="U14" s="179"/>
      <c r="V14" s="499"/>
      <c r="W14" s="522"/>
      <c r="X14" s="499"/>
      <c r="Y14" s="522"/>
      <c r="Z14" s="187"/>
      <c r="AA14" s="525"/>
      <c r="AB14" s="513"/>
      <c r="AC14" s="187"/>
      <c r="AD14" s="505"/>
      <c r="AE14" s="528"/>
      <c r="AF14" s="499"/>
      <c r="AG14" s="502"/>
      <c r="AH14" s="505"/>
      <c r="AI14" s="187"/>
      <c r="AJ14" s="493"/>
      <c r="AK14" s="531"/>
      <c r="AL14" s="187"/>
      <c r="AM14" s="493"/>
      <c r="AN14" s="534"/>
      <c r="AO14" s="549"/>
      <c r="AP14" s="187"/>
      <c r="AQ14" s="208">
        <v>107</v>
      </c>
      <c r="AR14" s="209" t="s">
        <v>1588</v>
      </c>
      <c r="AS14" s="210" t="s">
        <v>1128</v>
      </c>
      <c r="AT14" s="211">
        <v>0.15</v>
      </c>
      <c r="AU14" s="212" t="s">
        <v>1545</v>
      </c>
      <c r="AV14" s="210" t="s">
        <v>105</v>
      </c>
      <c r="AW14" s="210" t="s">
        <v>105</v>
      </c>
      <c r="AX14" s="210" t="s">
        <v>1546</v>
      </c>
      <c r="AY14" s="210"/>
      <c r="AZ14" s="210" t="s">
        <v>105</v>
      </c>
      <c r="BA14" s="210" t="s">
        <v>1531</v>
      </c>
      <c r="BB14" s="211">
        <v>0.15</v>
      </c>
      <c r="BC14" s="216">
        <v>0.3</v>
      </c>
      <c r="BD14" s="214">
        <v>0.27440000000000003</v>
      </c>
      <c r="BE14" s="495"/>
      <c r="BF14" s="519"/>
      <c r="BG14" s="509"/>
      <c r="BH14" s="187"/>
      <c r="BI14" s="214">
        <v>0.8</v>
      </c>
      <c r="BJ14" s="516"/>
      <c r="BK14" s="516"/>
      <c r="BL14" s="516"/>
      <c r="BM14" s="495"/>
      <c r="BN14" s="519"/>
      <c r="BO14" s="509"/>
      <c r="BP14" s="187"/>
      <c r="BQ14" s="493"/>
      <c r="BR14" s="495"/>
      <c r="BS14" s="497"/>
      <c r="BT14" s="428"/>
      <c r="BU14" s="219" t="s">
        <v>1085</v>
      </c>
    </row>
    <row r="15" spans="1:73" s="33" customFormat="1" ht="263.5" x14ac:dyDescent="0.35">
      <c r="A15" s="533" t="s">
        <v>1589</v>
      </c>
      <c r="B15" s="512" t="s">
        <v>131</v>
      </c>
      <c r="C15" s="178" t="s">
        <v>131</v>
      </c>
      <c r="D15" s="536" t="s">
        <v>130</v>
      </c>
      <c r="E15" s="179"/>
      <c r="F15" s="180">
        <v>1</v>
      </c>
      <c r="G15" s="181" t="s">
        <v>1532</v>
      </c>
      <c r="H15" s="182" t="s">
        <v>1523</v>
      </c>
      <c r="I15" s="183" t="s">
        <v>1636</v>
      </c>
      <c r="J15" s="184" t="s">
        <v>1590</v>
      </c>
      <c r="K15" s="183" t="s">
        <v>1547</v>
      </c>
      <c r="L15" s="539">
        <v>103</v>
      </c>
      <c r="M15" s="185" t="s">
        <v>1589</v>
      </c>
      <c r="N15" s="542" t="s">
        <v>259</v>
      </c>
      <c r="O15" s="183" t="s">
        <v>1548</v>
      </c>
      <c r="P15" s="186">
        <v>1</v>
      </c>
      <c r="Q15" s="184" t="s">
        <v>1591</v>
      </c>
      <c r="R15" s="183" t="s">
        <v>1549</v>
      </c>
      <c r="S15" s="545" t="s">
        <v>387</v>
      </c>
      <c r="T15" s="545"/>
      <c r="U15" s="179"/>
      <c r="V15" s="498" t="s">
        <v>1127</v>
      </c>
      <c r="W15" s="521">
        <v>0.6</v>
      </c>
      <c r="X15" s="498"/>
      <c r="Y15" s="521" t="s">
        <v>386</v>
      </c>
      <c r="Z15" s="187"/>
      <c r="AA15" s="524">
        <v>7</v>
      </c>
      <c r="AB15" s="512" t="s">
        <v>1139</v>
      </c>
      <c r="AC15" s="187"/>
      <c r="AD15" s="504"/>
      <c r="AE15" s="527"/>
      <c r="AF15" s="498"/>
      <c r="AG15" s="501" t="s">
        <v>386</v>
      </c>
      <c r="AH15" s="504"/>
      <c r="AI15" s="187"/>
      <c r="AJ15" s="492">
        <v>0.8</v>
      </c>
      <c r="AK15" s="530" t="s">
        <v>1139</v>
      </c>
      <c r="AL15" s="187"/>
      <c r="AM15" s="492">
        <v>0.48</v>
      </c>
      <c r="AN15" s="533" t="s">
        <v>1592</v>
      </c>
      <c r="AO15" s="548" t="s">
        <v>32</v>
      </c>
      <c r="AP15" s="187"/>
      <c r="AQ15" s="200">
        <v>108</v>
      </c>
      <c r="AR15" s="201" t="s">
        <v>1593</v>
      </c>
      <c r="AS15" s="202" t="s">
        <v>1128</v>
      </c>
      <c r="AT15" s="203">
        <v>0.15</v>
      </c>
      <c r="AU15" s="204" t="s">
        <v>1550</v>
      </c>
      <c r="AV15" s="202" t="s">
        <v>105</v>
      </c>
      <c r="AW15" s="202" t="s">
        <v>387</v>
      </c>
      <c r="AX15" s="204" t="s">
        <v>1529</v>
      </c>
      <c r="AY15" s="204" t="s">
        <v>1551</v>
      </c>
      <c r="AZ15" s="202" t="s">
        <v>105</v>
      </c>
      <c r="BA15" s="202" t="s">
        <v>1531</v>
      </c>
      <c r="BB15" s="203">
        <v>0.15</v>
      </c>
      <c r="BC15" s="217">
        <v>0.3</v>
      </c>
      <c r="BD15" s="206">
        <v>0.42</v>
      </c>
      <c r="BE15" s="494">
        <v>0.2</v>
      </c>
      <c r="BF15" s="518">
        <v>0.20579999999999998</v>
      </c>
      <c r="BG15" s="508" t="s">
        <v>61</v>
      </c>
      <c r="BH15" s="187"/>
      <c r="BI15" s="206">
        <v>0.8</v>
      </c>
      <c r="BJ15" s="515">
        <v>0.8</v>
      </c>
      <c r="BK15" s="515">
        <v>1</v>
      </c>
      <c r="BL15" s="515">
        <v>0.8</v>
      </c>
      <c r="BM15" s="494">
        <v>0.6</v>
      </c>
      <c r="BN15" s="518">
        <v>0.8</v>
      </c>
      <c r="BO15" s="508" t="s">
        <v>1139</v>
      </c>
      <c r="BP15" s="187"/>
      <c r="BQ15" s="492">
        <v>0.16464000000000001</v>
      </c>
      <c r="BR15" s="494" t="s">
        <v>1586</v>
      </c>
      <c r="BS15" s="496" t="s">
        <v>32</v>
      </c>
      <c r="BT15" s="461" t="s">
        <v>1562</v>
      </c>
      <c r="BU15" s="219" t="s">
        <v>1085</v>
      </c>
    </row>
    <row r="16" spans="1:73" s="33" customFormat="1" ht="155" x14ac:dyDescent="0.35">
      <c r="A16" s="534"/>
      <c r="B16" s="513"/>
      <c r="C16" s="188" t="s">
        <v>131</v>
      </c>
      <c r="D16" s="537"/>
      <c r="E16" s="179"/>
      <c r="F16" s="189">
        <v>2</v>
      </c>
      <c r="G16" s="190" t="s">
        <v>1522</v>
      </c>
      <c r="H16" s="191" t="s">
        <v>1523</v>
      </c>
      <c r="I16" s="190" t="s">
        <v>1636</v>
      </c>
      <c r="J16" s="192" t="s">
        <v>1594</v>
      </c>
      <c r="K16" s="195" t="s">
        <v>1552</v>
      </c>
      <c r="L16" s="540"/>
      <c r="M16" s="193" t="s">
        <v>1589</v>
      </c>
      <c r="N16" s="543"/>
      <c r="O16" s="156" t="s">
        <v>1548</v>
      </c>
      <c r="P16" s="194">
        <v>2</v>
      </c>
      <c r="Q16" s="192" t="s">
        <v>1595</v>
      </c>
      <c r="R16" s="195" t="s">
        <v>1526</v>
      </c>
      <c r="S16" s="546"/>
      <c r="T16" s="546"/>
      <c r="U16" s="179"/>
      <c r="V16" s="499"/>
      <c r="W16" s="522"/>
      <c r="X16" s="499"/>
      <c r="Y16" s="522"/>
      <c r="Z16" s="187"/>
      <c r="AA16" s="525"/>
      <c r="AB16" s="513"/>
      <c r="AC16" s="187"/>
      <c r="AD16" s="505"/>
      <c r="AE16" s="528"/>
      <c r="AF16" s="499"/>
      <c r="AG16" s="502"/>
      <c r="AH16" s="505"/>
      <c r="AI16" s="187"/>
      <c r="AJ16" s="493"/>
      <c r="AK16" s="531"/>
      <c r="AL16" s="187"/>
      <c r="AM16" s="493"/>
      <c r="AN16" s="534"/>
      <c r="AO16" s="549"/>
      <c r="AP16" s="187"/>
      <c r="AQ16" s="208">
        <v>109</v>
      </c>
      <c r="AR16" s="209" t="s">
        <v>1596</v>
      </c>
      <c r="AS16" s="210" t="s">
        <v>1128</v>
      </c>
      <c r="AT16" s="211">
        <v>0.15</v>
      </c>
      <c r="AU16" s="212" t="s">
        <v>1553</v>
      </c>
      <c r="AV16" s="210" t="s">
        <v>105</v>
      </c>
      <c r="AW16" s="210" t="s">
        <v>387</v>
      </c>
      <c r="AX16" s="212" t="s">
        <v>1529</v>
      </c>
      <c r="AY16" s="210" t="s">
        <v>1554</v>
      </c>
      <c r="AZ16" s="210" t="s">
        <v>105</v>
      </c>
      <c r="BA16" s="210" t="s">
        <v>1531</v>
      </c>
      <c r="BB16" s="211">
        <v>0.15</v>
      </c>
      <c r="BC16" s="216">
        <v>0.3</v>
      </c>
      <c r="BD16" s="214">
        <v>0.29399999999999998</v>
      </c>
      <c r="BE16" s="495"/>
      <c r="BF16" s="519"/>
      <c r="BG16" s="509"/>
      <c r="BH16" s="187"/>
      <c r="BI16" s="214">
        <v>0.8</v>
      </c>
      <c r="BJ16" s="516"/>
      <c r="BK16" s="516"/>
      <c r="BL16" s="516"/>
      <c r="BM16" s="495"/>
      <c r="BN16" s="519"/>
      <c r="BO16" s="509"/>
      <c r="BP16" s="187"/>
      <c r="BQ16" s="493"/>
      <c r="BR16" s="495"/>
      <c r="BS16" s="497"/>
      <c r="BT16" s="428"/>
      <c r="BU16" s="219" t="s">
        <v>1085</v>
      </c>
    </row>
    <row r="17" spans="1:73" s="33" customFormat="1" ht="93.5" thickBot="1" x14ac:dyDescent="0.4">
      <c r="A17" s="534"/>
      <c r="B17" s="513"/>
      <c r="C17" s="188" t="s">
        <v>131</v>
      </c>
      <c r="D17" s="537"/>
      <c r="E17" s="179"/>
      <c r="F17" s="189">
        <v>3</v>
      </c>
      <c r="G17" s="190"/>
      <c r="H17" s="191"/>
      <c r="I17" s="195"/>
      <c r="J17" s="192" t="s">
        <v>386</v>
      </c>
      <c r="K17" s="195"/>
      <c r="L17" s="540"/>
      <c r="M17" s="193" t="s">
        <v>1589</v>
      </c>
      <c r="N17" s="543"/>
      <c r="O17" s="156" t="s">
        <v>1548</v>
      </c>
      <c r="P17" s="194">
        <v>3</v>
      </c>
      <c r="Q17" s="192" t="s">
        <v>386</v>
      </c>
      <c r="R17" s="195"/>
      <c r="S17" s="546"/>
      <c r="T17" s="546"/>
      <c r="U17" s="179"/>
      <c r="V17" s="499"/>
      <c r="W17" s="522"/>
      <c r="X17" s="499"/>
      <c r="Y17" s="522"/>
      <c r="Z17" s="187"/>
      <c r="AA17" s="525"/>
      <c r="AB17" s="513"/>
      <c r="AC17" s="187"/>
      <c r="AD17" s="505"/>
      <c r="AE17" s="528"/>
      <c r="AF17" s="499"/>
      <c r="AG17" s="502"/>
      <c r="AH17" s="505"/>
      <c r="AI17" s="187"/>
      <c r="AJ17" s="493"/>
      <c r="AK17" s="531"/>
      <c r="AL17" s="187"/>
      <c r="AM17" s="493"/>
      <c r="AN17" s="534"/>
      <c r="AO17" s="549"/>
      <c r="AP17" s="187"/>
      <c r="AQ17" s="208">
        <v>110</v>
      </c>
      <c r="AR17" s="209" t="s">
        <v>1597</v>
      </c>
      <c r="AS17" s="210" t="s">
        <v>1128</v>
      </c>
      <c r="AT17" s="211">
        <v>0.15</v>
      </c>
      <c r="AU17" s="212" t="s">
        <v>1555</v>
      </c>
      <c r="AV17" s="210" t="s">
        <v>105</v>
      </c>
      <c r="AW17" s="210" t="s">
        <v>105</v>
      </c>
      <c r="AX17" s="212" t="s">
        <v>1529</v>
      </c>
      <c r="AY17" s="210" t="s">
        <v>1536</v>
      </c>
      <c r="AZ17" s="210" t="s">
        <v>105</v>
      </c>
      <c r="BA17" s="210" t="s">
        <v>1531</v>
      </c>
      <c r="BB17" s="211">
        <v>0.15</v>
      </c>
      <c r="BC17" s="216">
        <v>0.3</v>
      </c>
      <c r="BD17" s="214">
        <v>0.20579999999999998</v>
      </c>
      <c r="BE17" s="495"/>
      <c r="BF17" s="519"/>
      <c r="BG17" s="509"/>
      <c r="BH17" s="187"/>
      <c r="BI17" s="214">
        <v>0.8</v>
      </c>
      <c r="BJ17" s="516"/>
      <c r="BK17" s="516"/>
      <c r="BL17" s="516"/>
      <c r="BM17" s="495"/>
      <c r="BN17" s="519"/>
      <c r="BO17" s="509"/>
      <c r="BP17" s="187"/>
      <c r="BQ17" s="493"/>
      <c r="BR17" s="495"/>
      <c r="BS17" s="497"/>
      <c r="BT17" s="428"/>
      <c r="BU17" s="219" t="s">
        <v>1085</v>
      </c>
    </row>
    <row r="18" spans="1:73" s="33" customFormat="1" ht="62" x14ac:dyDescent="0.35">
      <c r="A18" s="533" t="s">
        <v>1598</v>
      </c>
      <c r="B18" s="512" t="s">
        <v>219</v>
      </c>
      <c r="C18" s="178" t="s">
        <v>219</v>
      </c>
      <c r="D18" s="536" t="s">
        <v>218</v>
      </c>
      <c r="E18" s="179"/>
      <c r="F18" s="180">
        <v>1</v>
      </c>
      <c r="G18" s="181" t="s">
        <v>1567</v>
      </c>
      <c r="H18" s="182" t="s">
        <v>1523</v>
      </c>
      <c r="I18" s="190" t="s">
        <v>1636</v>
      </c>
      <c r="J18" s="184" t="s">
        <v>1599</v>
      </c>
      <c r="K18" s="276" t="s">
        <v>1568</v>
      </c>
      <c r="L18" s="539">
        <v>104</v>
      </c>
      <c r="M18" s="185" t="s">
        <v>1598</v>
      </c>
      <c r="N18" s="542" t="s">
        <v>259</v>
      </c>
      <c r="O18" s="183" t="s">
        <v>1569</v>
      </c>
      <c r="P18" s="186">
        <v>1</v>
      </c>
      <c r="Q18" s="184" t="s">
        <v>1600</v>
      </c>
      <c r="R18" s="276" t="s">
        <v>1570</v>
      </c>
      <c r="S18" s="545" t="s">
        <v>387</v>
      </c>
      <c r="T18" s="545" t="s">
        <v>1571</v>
      </c>
      <c r="U18" s="179"/>
      <c r="V18" s="498" t="s">
        <v>1527</v>
      </c>
      <c r="W18" s="521">
        <v>1</v>
      </c>
      <c r="X18" s="498"/>
      <c r="Y18" s="521" t="s">
        <v>386</v>
      </c>
      <c r="Z18" s="187"/>
      <c r="AA18" s="524">
        <v>10</v>
      </c>
      <c r="AB18" s="512" t="s">
        <v>1139</v>
      </c>
      <c r="AC18" s="187"/>
      <c r="AD18" s="504"/>
      <c r="AE18" s="527"/>
      <c r="AF18" s="498"/>
      <c r="AG18" s="501" t="s">
        <v>386</v>
      </c>
      <c r="AH18" s="504"/>
      <c r="AI18" s="187"/>
      <c r="AJ18" s="492">
        <v>0.8</v>
      </c>
      <c r="AK18" s="530" t="s">
        <v>1139</v>
      </c>
      <c r="AL18" s="187"/>
      <c r="AM18" s="492">
        <v>0.8</v>
      </c>
      <c r="AN18" s="533" t="s">
        <v>1559</v>
      </c>
      <c r="AO18" s="548" t="s">
        <v>32</v>
      </c>
      <c r="AP18" s="187"/>
      <c r="AQ18" s="200">
        <v>101</v>
      </c>
      <c r="AR18" s="201" t="s">
        <v>1601</v>
      </c>
      <c r="AS18" s="202" t="s">
        <v>326</v>
      </c>
      <c r="AT18" s="203">
        <v>0.25</v>
      </c>
      <c r="AU18" s="277" t="s">
        <v>1572</v>
      </c>
      <c r="AV18" s="202" t="s">
        <v>105</v>
      </c>
      <c r="AW18" s="202" t="s">
        <v>105</v>
      </c>
      <c r="AX18" s="204" t="s">
        <v>1529</v>
      </c>
      <c r="AY18" s="278" t="s">
        <v>1573</v>
      </c>
      <c r="AZ18" s="202" t="s">
        <v>105</v>
      </c>
      <c r="BA18" s="202" t="s">
        <v>1531</v>
      </c>
      <c r="BB18" s="203">
        <v>0.15</v>
      </c>
      <c r="BC18" s="205">
        <v>0.4</v>
      </c>
      <c r="BD18" s="206">
        <v>0.6</v>
      </c>
      <c r="BE18" s="494">
        <v>0.2</v>
      </c>
      <c r="BF18" s="518">
        <v>0.216</v>
      </c>
      <c r="BG18" s="508" t="s">
        <v>61</v>
      </c>
      <c r="BH18" s="187"/>
      <c r="BI18" s="207">
        <v>0.8</v>
      </c>
      <c r="BJ18" s="515">
        <v>0.8</v>
      </c>
      <c r="BK18" s="515">
        <v>1</v>
      </c>
      <c r="BL18" s="515">
        <v>0.8</v>
      </c>
      <c r="BM18" s="494">
        <v>0.6</v>
      </c>
      <c r="BN18" s="518">
        <v>0.8</v>
      </c>
      <c r="BO18" s="508" t="s">
        <v>1139</v>
      </c>
      <c r="BP18" s="187"/>
      <c r="BQ18" s="492">
        <v>0.17280000000000001</v>
      </c>
      <c r="BR18" s="494" t="s">
        <v>1586</v>
      </c>
      <c r="BS18" s="496" t="s">
        <v>32</v>
      </c>
      <c r="BT18" s="461" t="s">
        <v>1562</v>
      </c>
      <c r="BU18" s="219" t="s">
        <v>1085</v>
      </c>
    </row>
    <row r="19" spans="1:73" s="33" customFormat="1" ht="124" x14ac:dyDescent="0.35">
      <c r="A19" s="534"/>
      <c r="B19" s="513"/>
      <c r="C19" s="188" t="s">
        <v>219</v>
      </c>
      <c r="D19" s="537"/>
      <c r="E19" s="179"/>
      <c r="F19" s="189">
        <v>2</v>
      </c>
      <c r="G19" s="190" t="s">
        <v>1574</v>
      </c>
      <c r="H19" s="191" t="s">
        <v>1523</v>
      </c>
      <c r="I19" s="190" t="s">
        <v>1636</v>
      </c>
      <c r="J19" s="192" t="s">
        <v>1602</v>
      </c>
      <c r="K19" s="276" t="s">
        <v>1575</v>
      </c>
      <c r="L19" s="540"/>
      <c r="M19" s="193" t="s">
        <v>1598</v>
      </c>
      <c r="N19" s="543"/>
      <c r="O19" s="156" t="s">
        <v>1569</v>
      </c>
      <c r="P19" s="194">
        <v>2</v>
      </c>
      <c r="Q19" s="192" t="s">
        <v>1603</v>
      </c>
      <c r="R19" s="279" t="s">
        <v>1576</v>
      </c>
      <c r="S19" s="546"/>
      <c r="T19" s="546"/>
      <c r="U19" s="179"/>
      <c r="V19" s="499"/>
      <c r="W19" s="522"/>
      <c r="X19" s="499"/>
      <c r="Y19" s="522"/>
      <c r="Z19" s="187"/>
      <c r="AA19" s="525"/>
      <c r="AB19" s="513"/>
      <c r="AC19" s="187"/>
      <c r="AD19" s="505"/>
      <c r="AE19" s="528"/>
      <c r="AF19" s="499"/>
      <c r="AG19" s="502"/>
      <c r="AH19" s="505"/>
      <c r="AI19" s="187"/>
      <c r="AJ19" s="493"/>
      <c r="AK19" s="531"/>
      <c r="AL19" s="187"/>
      <c r="AM19" s="493"/>
      <c r="AN19" s="534"/>
      <c r="AO19" s="549"/>
      <c r="AP19" s="187"/>
      <c r="AQ19" s="208">
        <v>102</v>
      </c>
      <c r="AR19" s="209" t="s">
        <v>1604</v>
      </c>
      <c r="AS19" s="210" t="s">
        <v>326</v>
      </c>
      <c r="AT19" s="211">
        <v>0.25</v>
      </c>
      <c r="AU19" s="277" t="s">
        <v>1577</v>
      </c>
      <c r="AV19" s="210" t="s">
        <v>105</v>
      </c>
      <c r="AW19" s="210" t="s">
        <v>105</v>
      </c>
      <c r="AX19" s="212" t="s">
        <v>1529</v>
      </c>
      <c r="AY19" s="278" t="s">
        <v>1573</v>
      </c>
      <c r="AZ19" s="210" t="s">
        <v>105</v>
      </c>
      <c r="BA19" s="210" t="s">
        <v>1531</v>
      </c>
      <c r="BB19" s="211">
        <v>0.15</v>
      </c>
      <c r="BC19" s="213">
        <v>0.4</v>
      </c>
      <c r="BD19" s="214">
        <v>0.36</v>
      </c>
      <c r="BE19" s="495"/>
      <c r="BF19" s="519"/>
      <c r="BG19" s="509"/>
      <c r="BH19" s="187"/>
      <c r="BI19" s="215">
        <v>0.8</v>
      </c>
      <c r="BJ19" s="516"/>
      <c r="BK19" s="516"/>
      <c r="BL19" s="516"/>
      <c r="BM19" s="495"/>
      <c r="BN19" s="519"/>
      <c r="BO19" s="509"/>
      <c r="BP19" s="187"/>
      <c r="BQ19" s="493"/>
      <c r="BR19" s="495"/>
      <c r="BS19" s="497"/>
      <c r="BT19" s="428"/>
      <c r="BU19" s="219" t="s">
        <v>1085</v>
      </c>
    </row>
    <row r="20" spans="1:73" s="33" customFormat="1" ht="202" thickBot="1" x14ac:dyDescent="0.4">
      <c r="A20" s="534"/>
      <c r="B20" s="513"/>
      <c r="C20" s="188" t="s">
        <v>219</v>
      </c>
      <c r="D20" s="537"/>
      <c r="E20" s="179"/>
      <c r="F20" s="189">
        <v>3</v>
      </c>
      <c r="G20" s="190" t="s">
        <v>1567</v>
      </c>
      <c r="H20" s="191" t="s">
        <v>1523</v>
      </c>
      <c r="I20" s="190" t="s">
        <v>1636</v>
      </c>
      <c r="J20" s="192" t="s">
        <v>1605</v>
      </c>
      <c r="K20" s="276" t="s">
        <v>1578</v>
      </c>
      <c r="L20" s="540"/>
      <c r="M20" s="193" t="s">
        <v>1598</v>
      </c>
      <c r="N20" s="543"/>
      <c r="O20" s="156" t="s">
        <v>1569</v>
      </c>
      <c r="P20" s="194">
        <v>3</v>
      </c>
      <c r="Q20" s="192" t="s">
        <v>1606</v>
      </c>
      <c r="R20" s="279" t="s">
        <v>1579</v>
      </c>
      <c r="S20" s="546"/>
      <c r="T20" s="546"/>
      <c r="U20" s="179"/>
      <c r="V20" s="499"/>
      <c r="W20" s="522"/>
      <c r="X20" s="499"/>
      <c r="Y20" s="522"/>
      <c r="Z20" s="187"/>
      <c r="AA20" s="525"/>
      <c r="AB20" s="513"/>
      <c r="AC20" s="187"/>
      <c r="AD20" s="505"/>
      <c r="AE20" s="528"/>
      <c r="AF20" s="499"/>
      <c r="AG20" s="502"/>
      <c r="AH20" s="505"/>
      <c r="AI20" s="187"/>
      <c r="AJ20" s="493"/>
      <c r="AK20" s="531"/>
      <c r="AL20" s="187"/>
      <c r="AM20" s="493"/>
      <c r="AN20" s="534"/>
      <c r="AO20" s="549"/>
      <c r="AP20" s="187"/>
      <c r="AQ20" s="208">
        <v>103</v>
      </c>
      <c r="AR20" s="209" t="s">
        <v>1607</v>
      </c>
      <c r="AS20" s="210" t="s">
        <v>326</v>
      </c>
      <c r="AT20" s="211">
        <v>0.25</v>
      </c>
      <c r="AU20" s="277" t="s">
        <v>1580</v>
      </c>
      <c r="AV20" s="210" t="s">
        <v>105</v>
      </c>
      <c r="AW20" s="210" t="s">
        <v>105</v>
      </c>
      <c r="AX20" s="212" t="s">
        <v>1529</v>
      </c>
      <c r="AY20" s="278" t="s">
        <v>1573</v>
      </c>
      <c r="AZ20" s="210" t="s">
        <v>105</v>
      </c>
      <c r="BA20" s="210" t="s">
        <v>1531</v>
      </c>
      <c r="BB20" s="211">
        <v>0.15</v>
      </c>
      <c r="BC20" s="216">
        <v>0.4</v>
      </c>
      <c r="BD20" s="214">
        <v>0.216</v>
      </c>
      <c r="BE20" s="495"/>
      <c r="BF20" s="519"/>
      <c r="BG20" s="509"/>
      <c r="BH20" s="187"/>
      <c r="BI20" s="215">
        <v>0.8</v>
      </c>
      <c r="BJ20" s="516"/>
      <c r="BK20" s="516"/>
      <c r="BL20" s="516"/>
      <c r="BM20" s="495"/>
      <c r="BN20" s="519"/>
      <c r="BO20" s="509"/>
      <c r="BP20" s="187"/>
      <c r="BQ20" s="493"/>
      <c r="BR20" s="495"/>
      <c r="BS20" s="497"/>
      <c r="BT20" s="428"/>
      <c r="BU20" s="219" t="s">
        <v>1085</v>
      </c>
    </row>
    <row r="21" spans="1:73" s="33" customFormat="1" ht="263.5" x14ac:dyDescent="0.35">
      <c r="A21" s="533" t="s">
        <v>1608</v>
      </c>
      <c r="B21" s="512" t="s">
        <v>50</v>
      </c>
      <c r="C21" s="178" t="s">
        <v>50</v>
      </c>
      <c r="D21" s="536" t="s">
        <v>49</v>
      </c>
      <c r="E21" s="179"/>
      <c r="F21" s="180">
        <v>1</v>
      </c>
      <c r="G21" s="183" t="s">
        <v>1609</v>
      </c>
      <c r="H21" s="182" t="s">
        <v>1523</v>
      </c>
      <c r="I21" s="190" t="s">
        <v>1636</v>
      </c>
      <c r="J21" s="184" t="s">
        <v>1610</v>
      </c>
      <c r="K21" s="183" t="s">
        <v>1611</v>
      </c>
      <c r="L21" s="539">
        <v>101</v>
      </c>
      <c r="M21" s="185" t="s">
        <v>1608</v>
      </c>
      <c r="N21" s="542" t="s">
        <v>259</v>
      </c>
      <c r="O21" s="183" t="s">
        <v>1612</v>
      </c>
      <c r="P21" s="186">
        <v>1</v>
      </c>
      <c r="Q21" s="184" t="s">
        <v>1613</v>
      </c>
      <c r="R21" s="183" t="s">
        <v>890</v>
      </c>
      <c r="S21" s="545" t="s">
        <v>105</v>
      </c>
      <c r="T21" s="545" t="s">
        <v>1614</v>
      </c>
      <c r="U21" s="179"/>
      <c r="V21" s="498" t="s">
        <v>1127</v>
      </c>
      <c r="W21" s="521">
        <v>0.6</v>
      </c>
      <c r="X21" s="498"/>
      <c r="Y21" s="521" t="s">
        <v>386</v>
      </c>
      <c r="Z21" s="187"/>
      <c r="AA21" s="524">
        <v>4</v>
      </c>
      <c r="AB21" s="512" t="s">
        <v>40</v>
      </c>
      <c r="AC21" s="187"/>
      <c r="AD21" s="504"/>
      <c r="AE21" s="527"/>
      <c r="AF21" s="498"/>
      <c r="AG21" s="501" t="s">
        <v>386</v>
      </c>
      <c r="AH21" s="504"/>
      <c r="AI21" s="187"/>
      <c r="AJ21" s="492">
        <v>0.6</v>
      </c>
      <c r="AK21" s="530" t="s">
        <v>40</v>
      </c>
      <c r="AL21" s="187"/>
      <c r="AM21" s="492">
        <v>0.36</v>
      </c>
      <c r="AN21" s="533" t="s">
        <v>1615</v>
      </c>
      <c r="AO21" s="550" t="s">
        <v>54</v>
      </c>
      <c r="AP21" s="187"/>
      <c r="AQ21" s="200">
        <v>101</v>
      </c>
      <c r="AR21" s="201" t="s">
        <v>1616</v>
      </c>
      <c r="AS21" s="202" t="s">
        <v>326</v>
      </c>
      <c r="AT21" s="203">
        <v>0.25</v>
      </c>
      <c r="AU21" s="298" t="s">
        <v>1617</v>
      </c>
      <c r="AV21" s="202" t="s">
        <v>105</v>
      </c>
      <c r="AW21" s="202" t="s">
        <v>105</v>
      </c>
      <c r="AX21" s="204" t="s">
        <v>1529</v>
      </c>
      <c r="AY21" s="204" t="s">
        <v>1618</v>
      </c>
      <c r="AZ21" s="202" t="s">
        <v>105</v>
      </c>
      <c r="BA21" s="202" t="s">
        <v>1531</v>
      </c>
      <c r="BB21" s="203">
        <v>0.15</v>
      </c>
      <c r="BC21" s="205">
        <v>0.4</v>
      </c>
      <c r="BD21" s="206">
        <v>0.36</v>
      </c>
      <c r="BE21" s="494">
        <v>0.2</v>
      </c>
      <c r="BF21" s="518">
        <v>0.216</v>
      </c>
      <c r="BG21" s="508" t="s">
        <v>61</v>
      </c>
      <c r="BH21" s="187"/>
      <c r="BI21" s="207">
        <v>0.6</v>
      </c>
      <c r="BJ21" s="515">
        <v>0.4</v>
      </c>
      <c r="BK21" s="515">
        <v>0.6</v>
      </c>
      <c r="BL21" s="515">
        <v>0.4</v>
      </c>
      <c r="BM21" s="494">
        <v>0.6</v>
      </c>
      <c r="BN21" s="518">
        <v>0.6</v>
      </c>
      <c r="BO21" s="508" t="s">
        <v>40</v>
      </c>
      <c r="BP21" s="187"/>
      <c r="BQ21" s="492">
        <v>0.12959999999999999</v>
      </c>
      <c r="BR21" s="494" t="s">
        <v>1619</v>
      </c>
      <c r="BS21" s="533" t="s">
        <v>54</v>
      </c>
      <c r="BT21" s="461" t="s">
        <v>1562</v>
      </c>
      <c r="BU21" s="219" t="s">
        <v>1085</v>
      </c>
    </row>
    <row r="22" spans="1:73" s="33" customFormat="1" ht="232.5" x14ac:dyDescent="0.35">
      <c r="A22" s="534"/>
      <c r="B22" s="513"/>
      <c r="C22" s="188" t="s">
        <v>50</v>
      </c>
      <c r="D22" s="537"/>
      <c r="E22" s="179"/>
      <c r="F22" s="189">
        <v>2</v>
      </c>
      <c r="G22" s="195" t="s">
        <v>1609</v>
      </c>
      <c r="H22" s="191" t="s">
        <v>1523</v>
      </c>
      <c r="I22" s="190" t="s">
        <v>1636</v>
      </c>
      <c r="J22" s="192" t="s">
        <v>1620</v>
      </c>
      <c r="K22" s="190" t="s">
        <v>1621</v>
      </c>
      <c r="L22" s="540"/>
      <c r="M22" s="193" t="s">
        <v>1608</v>
      </c>
      <c r="N22" s="543"/>
      <c r="O22" s="156" t="s">
        <v>1612</v>
      </c>
      <c r="P22" s="194">
        <v>2</v>
      </c>
      <c r="Q22" s="192" t="s">
        <v>386</v>
      </c>
      <c r="R22" s="195"/>
      <c r="S22" s="546"/>
      <c r="T22" s="546"/>
      <c r="U22" s="179"/>
      <c r="V22" s="499"/>
      <c r="W22" s="522"/>
      <c r="X22" s="499"/>
      <c r="Y22" s="522"/>
      <c r="Z22" s="187"/>
      <c r="AA22" s="525"/>
      <c r="AB22" s="513"/>
      <c r="AC22" s="187"/>
      <c r="AD22" s="505"/>
      <c r="AE22" s="528"/>
      <c r="AF22" s="499"/>
      <c r="AG22" s="502"/>
      <c r="AH22" s="505"/>
      <c r="AI22" s="187"/>
      <c r="AJ22" s="493"/>
      <c r="AK22" s="531"/>
      <c r="AL22" s="187"/>
      <c r="AM22" s="493"/>
      <c r="AN22" s="534"/>
      <c r="AO22" s="551"/>
      <c r="AP22" s="187"/>
      <c r="AQ22" s="208">
        <v>102</v>
      </c>
      <c r="AR22" s="209" t="s">
        <v>1622</v>
      </c>
      <c r="AS22" s="210" t="s">
        <v>326</v>
      </c>
      <c r="AT22" s="211">
        <v>0.25</v>
      </c>
      <c r="AU22" s="299" t="s">
        <v>1623</v>
      </c>
      <c r="AV22" s="210" t="s">
        <v>105</v>
      </c>
      <c r="AW22" s="210" t="s">
        <v>105</v>
      </c>
      <c r="AX22" s="212" t="s">
        <v>1529</v>
      </c>
      <c r="AY22" s="212" t="s">
        <v>1618</v>
      </c>
      <c r="AZ22" s="210" t="s">
        <v>105</v>
      </c>
      <c r="BA22" s="210" t="s">
        <v>1531</v>
      </c>
      <c r="BB22" s="211">
        <v>0.15</v>
      </c>
      <c r="BC22" s="213">
        <v>0.4</v>
      </c>
      <c r="BD22" s="214">
        <v>0.216</v>
      </c>
      <c r="BE22" s="495"/>
      <c r="BF22" s="519"/>
      <c r="BG22" s="509"/>
      <c r="BH22" s="187"/>
      <c r="BI22" s="215">
        <v>0.6</v>
      </c>
      <c r="BJ22" s="516"/>
      <c r="BK22" s="516"/>
      <c r="BL22" s="516"/>
      <c r="BM22" s="495"/>
      <c r="BN22" s="519"/>
      <c r="BO22" s="509"/>
      <c r="BP22" s="187"/>
      <c r="BQ22" s="493"/>
      <c r="BR22" s="495"/>
      <c r="BS22" s="534"/>
      <c r="BT22" s="428"/>
      <c r="BU22" s="219" t="s">
        <v>1085</v>
      </c>
    </row>
    <row r="23" spans="1:73" s="33" customFormat="1" ht="155" x14ac:dyDescent="0.35">
      <c r="A23" s="534"/>
      <c r="B23" s="513"/>
      <c r="C23" s="188" t="s">
        <v>50</v>
      </c>
      <c r="D23" s="537"/>
      <c r="E23" s="179"/>
      <c r="F23" s="189">
        <v>3</v>
      </c>
      <c r="G23" s="195" t="s">
        <v>1522</v>
      </c>
      <c r="H23" s="191" t="s">
        <v>1523</v>
      </c>
      <c r="I23" s="190" t="s">
        <v>1636</v>
      </c>
      <c r="J23" s="192" t="s">
        <v>1624</v>
      </c>
      <c r="K23" s="195" t="s">
        <v>1625</v>
      </c>
      <c r="L23" s="540"/>
      <c r="M23" s="193" t="s">
        <v>1608</v>
      </c>
      <c r="N23" s="543"/>
      <c r="O23" s="156" t="s">
        <v>1612</v>
      </c>
      <c r="P23" s="194">
        <v>3</v>
      </c>
      <c r="Q23" s="192" t="s">
        <v>386</v>
      </c>
      <c r="R23" s="195"/>
      <c r="S23" s="546"/>
      <c r="T23" s="546"/>
      <c r="U23" s="179"/>
      <c r="V23" s="499"/>
      <c r="W23" s="522"/>
      <c r="X23" s="499"/>
      <c r="Y23" s="522"/>
      <c r="Z23" s="187"/>
      <c r="AA23" s="525"/>
      <c r="AB23" s="513"/>
      <c r="AC23" s="187"/>
      <c r="AD23" s="505"/>
      <c r="AE23" s="528"/>
      <c r="AF23" s="499"/>
      <c r="AG23" s="502"/>
      <c r="AH23" s="505"/>
      <c r="AI23" s="187"/>
      <c r="AJ23" s="493"/>
      <c r="AK23" s="531"/>
      <c r="AL23" s="187"/>
      <c r="AM23" s="493"/>
      <c r="AN23" s="534"/>
      <c r="AO23" s="551"/>
      <c r="AP23" s="187"/>
      <c r="AQ23" s="208">
        <v>103</v>
      </c>
      <c r="AR23" s="209" t="s">
        <v>1626</v>
      </c>
      <c r="AS23" s="210" t="s">
        <v>327</v>
      </c>
      <c r="AT23" s="211">
        <v>0.1</v>
      </c>
      <c r="AU23" s="299" t="s">
        <v>1627</v>
      </c>
      <c r="AV23" s="210" t="s">
        <v>105</v>
      </c>
      <c r="AW23" s="210" t="s">
        <v>105</v>
      </c>
      <c r="AX23" s="212" t="s">
        <v>1529</v>
      </c>
      <c r="AY23" s="212" t="s">
        <v>1628</v>
      </c>
      <c r="AZ23" s="210" t="s">
        <v>105</v>
      </c>
      <c r="BA23" s="210" t="s">
        <v>1531</v>
      </c>
      <c r="BB23" s="211">
        <v>0.15</v>
      </c>
      <c r="BC23" s="216">
        <v>0.25</v>
      </c>
      <c r="BD23" s="214">
        <v>0.216</v>
      </c>
      <c r="BE23" s="495"/>
      <c r="BF23" s="519"/>
      <c r="BG23" s="509"/>
      <c r="BH23" s="187"/>
      <c r="BI23" s="215">
        <v>0.44999999999999996</v>
      </c>
      <c r="BJ23" s="516"/>
      <c r="BK23" s="516"/>
      <c r="BL23" s="516"/>
      <c r="BM23" s="495"/>
      <c r="BN23" s="519"/>
      <c r="BO23" s="509"/>
      <c r="BP23" s="187"/>
      <c r="BQ23" s="493"/>
      <c r="BR23" s="495"/>
      <c r="BS23" s="534"/>
      <c r="BT23" s="428"/>
      <c r="BU23" s="219" t="s">
        <v>1085</v>
      </c>
    </row>
    <row r="24" spans="1:73" s="33" customFormat="1" ht="140" thickBot="1" x14ac:dyDescent="0.4">
      <c r="A24" s="534"/>
      <c r="B24" s="513"/>
      <c r="C24" s="188" t="s">
        <v>50</v>
      </c>
      <c r="D24" s="537"/>
      <c r="E24" s="179"/>
      <c r="F24" s="189">
        <v>4</v>
      </c>
      <c r="G24" s="190"/>
      <c r="H24" s="191"/>
      <c r="I24" s="190"/>
      <c r="J24" s="192" t="s">
        <v>386</v>
      </c>
      <c r="K24" s="190"/>
      <c r="L24" s="540"/>
      <c r="M24" s="193" t="s">
        <v>1608</v>
      </c>
      <c r="N24" s="543"/>
      <c r="O24" s="156" t="s">
        <v>1612</v>
      </c>
      <c r="P24" s="194">
        <v>4</v>
      </c>
      <c r="Q24" s="192" t="s">
        <v>386</v>
      </c>
      <c r="R24" s="190"/>
      <c r="S24" s="546"/>
      <c r="T24" s="546"/>
      <c r="U24" s="179"/>
      <c r="V24" s="499"/>
      <c r="W24" s="522"/>
      <c r="X24" s="499"/>
      <c r="Y24" s="522"/>
      <c r="Z24" s="187"/>
      <c r="AA24" s="525"/>
      <c r="AB24" s="513"/>
      <c r="AC24" s="187"/>
      <c r="AD24" s="505"/>
      <c r="AE24" s="528"/>
      <c r="AF24" s="499"/>
      <c r="AG24" s="502"/>
      <c r="AH24" s="505"/>
      <c r="AI24" s="187"/>
      <c r="AJ24" s="493"/>
      <c r="AK24" s="531"/>
      <c r="AL24" s="187"/>
      <c r="AM24" s="493"/>
      <c r="AN24" s="534"/>
      <c r="AO24" s="551"/>
      <c r="AP24" s="187"/>
      <c r="AQ24" s="208">
        <v>104</v>
      </c>
      <c r="AR24" s="209" t="s">
        <v>1629</v>
      </c>
      <c r="AS24" s="210" t="s">
        <v>327</v>
      </c>
      <c r="AT24" s="211">
        <v>0.1</v>
      </c>
      <c r="AU24" s="299" t="s">
        <v>1630</v>
      </c>
      <c r="AV24" s="210" t="s">
        <v>105</v>
      </c>
      <c r="AW24" s="210" t="s">
        <v>105</v>
      </c>
      <c r="AX24" s="212" t="s">
        <v>1529</v>
      </c>
      <c r="AY24" s="212" t="s">
        <v>1631</v>
      </c>
      <c r="AZ24" s="210" t="s">
        <v>105</v>
      </c>
      <c r="BA24" s="210" t="s">
        <v>1531</v>
      </c>
      <c r="BB24" s="211">
        <v>0.15</v>
      </c>
      <c r="BC24" s="216">
        <v>0.25</v>
      </c>
      <c r="BD24" s="214">
        <v>0.216</v>
      </c>
      <c r="BE24" s="495"/>
      <c r="BF24" s="519"/>
      <c r="BG24" s="509"/>
      <c r="BH24" s="187"/>
      <c r="BI24" s="215">
        <v>0.33749999999999997</v>
      </c>
      <c r="BJ24" s="516"/>
      <c r="BK24" s="516"/>
      <c r="BL24" s="516"/>
      <c r="BM24" s="495"/>
      <c r="BN24" s="519"/>
      <c r="BO24" s="509"/>
      <c r="BP24" s="187"/>
      <c r="BQ24" s="493"/>
      <c r="BR24" s="495"/>
      <c r="BS24" s="534"/>
      <c r="BT24" s="428"/>
      <c r="BU24" s="219" t="s">
        <v>1085</v>
      </c>
    </row>
    <row r="25" spans="1:73" s="33" customFormat="1" ht="124" x14ac:dyDescent="0.35">
      <c r="A25" s="533" t="s">
        <v>579</v>
      </c>
      <c r="B25" s="512" t="s">
        <v>157</v>
      </c>
      <c r="C25" s="178" t="s">
        <v>157</v>
      </c>
      <c r="D25" s="536" t="s">
        <v>156</v>
      </c>
      <c r="E25" s="179"/>
      <c r="F25" s="180">
        <v>1</v>
      </c>
      <c r="G25" s="181" t="s">
        <v>1522</v>
      </c>
      <c r="H25" s="182" t="s">
        <v>2484</v>
      </c>
      <c r="I25" s="183" t="s">
        <v>580</v>
      </c>
      <c r="J25" s="184" t="s">
        <v>386</v>
      </c>
      <c r="K25" s="183"/>
      <c r="L25" s="539">
        <v>10</v>
      </c>
      <c r="M25" s="185" t="s">
        <v>579</v>
      </c>
      <c r="N25" s="542" t="s">
        <v>259</v>
      </c>
      <c r="O25" s="183" t="s">
        <v>2485</v>
      </c>
      <c r="P25" s="186">
        <v>1</v>
      </c>
      <c r="Q25" s="184" t="s">
        <v>581</v>
      </c>
      <c r="R25" s="183" t="s">
        <v>582</v>
      </c>
      <c r="S25" s="545" t="s">
        <v>387</v>
      </c>
      <c r="T25" s="545" t="s">
        <v>2486</v>
      </c>
      <c r="U25" s="179"/>
      <c r="V25" s="498" t="s">
        <v>1541</v>
      </c>
      <c r="W25" s="521">
        <v>0.8</v>
      </c>
      <c r="X25" s="498"/>
      <c r="Y25" s="521" t="s">
        <v>386</v>
      </c>
      <c r="Z25" s="187"/>
      <c r="AA25" s="524">
        <v>6</v>
      </c>
      <c r="AB25" s="512" t="s">
        <v>1139</v>
      </c>
      <c r="AC25" s="187"/>
      <c r="AD25" s="504"/>
      <c r="AE25" s="527"/>
      <c r="AF25" s="498"/>
      <c r="AG25" s="501" t="s">
        <v>386</v>
      </c>
      <c r="AH25" s="504"/>
      <c r="AI25" s="187"/>
      <c r="AJ25" s="492">
        <v>0.8</v>
      </c>
      <c r="AK25" s="530" t="s">
        <v>1139</v>
      </c>
      <c r="AL25" s="187"/>
      <c r="AM25" s="492">
        <v>0.64000000000000012</v>
      </c>
      <c r="AN25" s="533" t="s">
        <v>1584</v>
      </c>
      <c r="AO25" s="548" t="s">
        <v>32</v>
      </c>
      <c r="AP25" s="187"/>
      <c r="AQ25" s="200">
        <v>101</v>
      </c>
      <c r="AR25" s="201" t="s">
        <v>2487</v>
      </c>
      <c r="AS25" s="202" t="s">
        <v>326</v>
      </c>
      <c r="AT25" s="203">
        <v>0.25</v>
      </c>
      <c r="AU25" s="361" t="s">
        <v>2488</v>
      </c>
      <c r="AV25" s="202" t="s">
        <v>105</v>
      </c>
      <c r="AW25" s="202" t="s">
        <v>105</v>
      </c>
      <c r="AX25" s="204" t="s">
        <v>1529</v>
      </c>
      <c r="AY25" s="361" t="s">
        <v>2489</v>
      </c>
      <c r="AZ25" s="202" t="s">
        <v>105</v>
      </c>
      <c r="BA25" s="202" t="s">
        <v>1531</v>
      </c>
      <c r="BB25" s="203">
        <v>0.15</v>
      </c>
      <c r="BC25" s="205">
        <v>0.4</v>
      </c>
      <c r="BD25" s="206">
        <v>0.48</v>
      </c>
      <c r="BE25" s="494">
        <v>0.2</v>
      </c>
      <c r="BF25" s="518">
        <v>0.28799999999999998</v>
      </c>
      <c r="BG25" s="508" t="s">
        <v>61</v>
      </c>
      <c r="BH25" s="187"/>
      <c r="BI25" s="207">
        <v>0.8</v>
      </c>
      <c r="BJ25" s="515">
        <v>0.8</v>
      </c>
      <c r="BK25" s="515">
        <v>1</v>
      </c>
      <c r="BL25" s="515">
        <v>0.8</v>
      </c>
      <c r="BM25" s="494">
        <v>0.6</v>
      </c>
      <c r="BN25" s="518">
        <v>0.8</v>
      </c>
      <c r="BO25" s="508" t="s">
        <v>1139</v>
      </c>
      <c r="BP25" s="187"/>
      <c r="BQ25" s="492">
        <v>0.23039999999999999</v>
      </c>
      <c r="BR25" s="494" t="s">
        <v>1586</v>
      </c>
      <c r="BS25" s="496" t="s">
        <v>32</v>
      </c>
      <c r="BT25" s="461" t="s">
        <v>1562</v>
      </c>
      <c r="BU25" s="219" t="s">
        <v>1085</v>
      </c>
    </row>
    <row r="26" spans="1:73" s="33" customFormat="1" ht="155.5" thickBot="1" x14ac:dyDescent="0.4">
      <c r="A26" s="534"/>
      <c r="B26" s="513"/>
      <c r="C26" s="188" t="s">
        <v>157</v>
      </c>
      <c r="D26" s="537"/>
      <c r="E26" s="179"/>
      <c r="F26" s="189">
        <v>2</v>
      </c>
      <c r="G26" s="190"/>
      <c r="H26" s="191"/>
      <c r="I26" s="190"/>
      <c r="J26" s="192" t="s">
        <v>386</v>
      </c>
      <c r="K26" s="190"/>
      <c r="L26" s="540"/>
      <c r="M26" s="193" t="s">
        <v>579</v>
      </c>
      <c r="N26" s="543"/>
      <c r="O26" s="156" t="s">
        <v>2485</v>
      </c>
      <c r="P26" s="194">
        <v>2</v>
      </c>
      <c r="Q26" s="192" t="s">
        <v>386</v>
      </c>
      <c r="R26" s="195"/>
      <c r="S26" s="546"/>
      <c r="T26" s="546"/>
      <c r="U26" s="179"/>
      <c r="V26" s="499"/>
      <c r="W26" s="522"/>
      <c r="X26" s="499"/>
      <c r="Y26" s="522"/>
      <c r="Z26" s="187"/>
      <c r="AA26" s="525"/>
      <c r="AB26" s="513"/>
      <c r="AC26" s="187"/>
      <c r="AD26" s="505"/>
      <c r="AE26" s="528"/>
      <c r="AF26" s="499"/>
      <c r="AG26" s="502"/>
      <c r="AH26" s="505"/>
      <c r="AI26" s="187"/>
      <c r="AJ26" s="493"/>
      <c r="AK26" s="531"/>
      <c r="AL26" s="187"/>
      <c r="AM26" s="493"/>
      <c r="AN26" s="534"/>
      <c r="AO26" s="549"/>
      <c r="AP26" s="187"/>
      <c r="AQ26" s="208">
        <v>102</v>
      </c>
      <c r="AR26" s="209" t="s">
        <v>2490</v>
      </c>
      <c r="AS26" s="210" t="s">
        <v>326</v>
      </c>
      <c r="AT26" s="211">
        <v>0.25</v>
      </c>
      <c r="AU26" s="362" t="s">
        <v>2491</v>
      </c>
      <c r="AV26" s="210" t="s">
        <v>105</v>
      </c>
      <c r="AW26" s="210" t="s">
        <v>105</v>
      </c>
      <c r="AX26" s="212" t="s">
        <v>1529</v>
      </c>
      <c r="AY26" s="362" t="s">
        <v>2489</v>
      </c>
      <c r="AZ26" s="210" t="s">
        <v>105</v>
      </c>
      <c r="BA26" s="210" t="s">
        <v>1531</v>
      </c>
      <c r="BB26" s="211">
        <v>0.15</v>
      </c>
      <c r="BC26" s="213">
        <v>0.4</v>
      </c>
      <c r="BD26" s="214">
        <v>0.28799999999999998</v>
      </c>
      <c r="BE26" s="495"/>
      <c r="BF26" s="519"/>
      <c r="BG26" s="509"/>
      <c r="BH26" s="187"/>
      <c r="BI26" s="215">
        <v>0.8</v>
      </c>
      <c r="BJ26" s="516"/>
      <c r="BK26" s="516"/>
      <c r="BL26" s="516"/>
      <c r="BM26" s="495"/>
      <c r="BN26" s="519"/>
      <c r="BO26" s="509"/>
      <c r="BP26" s="187"/>
      <c r="BQ26" s="493"/>
      <c r="BR26" s="495"/>
      <c r="BS26" s="497"/>
      <c r="BT26" s="428"/>
      <c r="BU26" s="219" t="s">
        <v>1085</v>
      </c>
    </row>
    <row r="27" spans="1:73" s="33" customFormat="1" ht="233" thickBot="1" x14ac:dyDescent="0.4">
      <c r="A27" s="178" t="s">
        <v>583</v>
      </c>
      <c r="B27" s="327" t="s">
        <v>157</v>
      </c>
      <c r="C27" s="178" t="s">
        <v>157</v>
      </c>
      <c r="D27" s="328" t="s">
        <v>156</v>
      </c>
      <c r="E27" s="179"/>
      <c r="F27" s="180">
        <v>1</v>
      </c>
      <c r="G27" s="181" t="s">
        <v>2492</v>
      </c>
      <c r="H27" s="182" t="s">
        <v>2484</v>
      </c>
      <c r="I27" s="183"/>
      <c r="J27" s="184" t="s">
        <v>584</v>
      </c>
      <c r="K27" s="183" t="s">
        <v>2493</v>
      </c>
      <c r="L27" s="329">
        <v>11</v>
      </c>
      <c r="M27" s="185" t="s">
        <v>583</v>
      </c>
      <c r="N27" s="330" t="s">
        <v>259</v>
      </c>
      <c r="O27" s="183" t="s">
        <v>2494</v>
      </c>
      <c r="P27" s="186">
        <v>1</v>
      </c>
      <c r="Q27" s="184" t="s">
        <v>585</v>
      </c>
      <c r="R27" s="183" t="s">
        <v>2495</v>
      </c>
      <c r="S27" s="331" t="s">
        <v>387</v>
      </c>
      <c r="T27" s="331" t="s">
        <v>2486</v>
      </c>
      <c r="U27" s="179"/>
      <c r="V27" s="335" t="s">
        <v>1541</v>
      </c>
      <c r="W27" s="336">
        <v>0.8</v>
      </c>
      <c r="X27" s="335"/>
      <c r="Y27" s="336" t="s">
        <v>386</v>
      </c>
      <c r="Z27" s="187"/>
      <c r="AA27" s="345">
        <v>5</v>
      </c>
      <c r="AB27" s="327" t="s">
        <v>40</v>
      </c>
      <c r="AC27" s="187"/>
      <c r="AD27" s="333"/>
      <c r="AE27" s="334"/>
      <c r="AF27" s="335"/>
      <c r="AG27" s="344" t="s">
        <v>386</v>
      </c>
      <c r="AH27" s="333"/>
      <c r="AI27" s="187"/>
      <c r="AJ27" s="341">
        <v>0.6</v>
      </c>
      <c r="AK27" s="342" t="s">
        <v>40</v>
      </c>
      <c r="AL27" s="187"/>
      <c r="AM27" s="341">
        <v>0.48</v>
      </c>
      <c r="AN27" s="178" t="s">
        <v>2496</v>
      </c>
      <c r="AO27" s="343" t="s">
        <v>32</v>
      </c>
      <c r="AP27" s="187"/>
      <c r="AQ27" s="200">
        <v>101</v>
      </c>
      <c r="AR27" s="201" t="s">
        <v>2487</v>
      </c>
      <c r="AS27" s="202" t="s">
        <v>326</v>
      </c>
      <c r="AT27" s="203">
        <v>0.25</v>
      </c>
      <c r="AU27" s="361" t="s">
        <v>2497</v>
      </c>
      <c r="AV27" s="202" t="s">
        <v>105</v>
      </c>
      <c r="AW27" s="202" t="s">
        <v>105</v>
      </c>
      <c r="AX27" s="204" t="s">
        <v>1529</v>
      </c>
      <c r="AY27" s="361" t="s">
        <v>2498</v>
      </c>
      <c r="AZ27" s="202" t="s">
        <v>105</v>
      </c>
      <c r="BA27" s="202" t="s">
        <v>1531</v>
      </c>
      <c r="BB27" s="203">
        <v>0.15</v>
      </c>
      <c r="BC27" s="217">
        <v>0.4</v>
      </c>
      <c r="BD27" s="206">
        <v>0.48</v>
      </c>
      <c r="BE27" s="337">
        <v>0.2</v>
      </c>
      <c r="BF27" s="338">
        <v>0.48</v>
      </c>
      <c r="BG27" s="339" t="s">
        <v>73</v>
      </c>
      <c r="BH27" s="187"/>
      <c r="BI27" s="206">
        <v>0.6</v>
      </c>
      <c r="BJ27" s="340">
        <v>0.6</v>
      </c>
      <c r="BK27" s="340">
        <v>0.6</v>
      </c>
      <c r="BL27" s="340">
        <v>0.6</v>
      </c>
      <c r="BM27" s="337">
        <v>0.6</v>
      </c>
      <c r="BN27" s="338">
        <v>0.6</v>
      </c>
      <c r="BO27" s="339" t="s">
        <v>40</v>
      </c>
      <c r="BP27" s="187"/>
      <c r="BQ27" s="341">
        <v>0.28799999999999998</v>
      </c>
      <c r="BR27" s="337" t="s">
        <v>2499</v>
      </c>
      <c r="BS27" s="178" t="s">
        <v>54</v>
      </c>
      <c r="BT27" s="325" t="s">
        <v>1562</v>
      </c>
      <c r="BU27" s="219" t="s">
        <v>1085</v>
      </c>
    </row>
    <row r="28" spans="1:73" s="33" customFormat="1" ht="341" x14ac:dyDescent="0.35">
      <c r="A28" s="533" t="s">
        <v>586</v>
      </c>
      <c r="B28" s="512" t="s">
        <v>157</v>
      </c>
      <c r="C28" s="178" t="s">
        <v>157</v>
      </c>
      <c r="D28" s="536" t="s">
        <v>156</v>
      </c>
      <c r="E28" s="179"/>
      <c r="F28" s="180">
        <v>1</v>
      </c>
      <c r="G28" s="181" t="s">
        <v>1522</v>
      </c>
      <c r="H28" s="182" t="s">
        <v>2484</v>
      </c>
      <c r="I28" s="183"/>
      <c r="J28" s="184" t="s">
        <v>587</v>
      </c>
      <c r="K28" s="183" t="s">
        <v>588</v>
      </c>
      <c r="L28" s="539">
        <v>12</v>
      </c>
      <c r="M28" s="185" t="s">
        <v>586</v>
      </c>
      <c r="N28" s="542" t="s">
        <v>259</v>
      </c>
      <c r="O28" s="183" t="s">
        <v>2500</v>
      </c>
      <c r="P28" s="186">
        <v>1</v>
      </c>
      <c r="Q28" s="184" t="s">
        <v>589</v>
      </c>
      <c r="R28" s="183" t="s">
        <v>2501</v>
      </c>
      <c r="S28" s="545" t="s">
        <v>387</v>
      </c>
      <c r="T28" s="545" t="s">
        <v>2486</v>
      </c>
      <c r="U28" s="179"/>
      <c r="V28" s="498" t="s">
        <v>1541</v>
      </c>
      <c r="W28" s="521">
        <v>0.8</v>
      </c>
      <c r="X28" s="498"/>
      <c r="Y28" s="521" t="s">
        <v>386</v>
      </c>
      <c r="Z28" s="187"/>
      <c r="AA28" s="524">
        <v>6</v>
      </c>
      <c r="AB28" s="512" t="s">
        <v>1139</v>
      </c>
      <c r="AC28" s="187"/>
      <c r="AD28" s="504"/>
      <c r="AE28" s="527"/>
      <c r="AF28" s="498"/>
      <c r="AG28" s="501" t="s">
        <v>386</v>
      </c>
      <c r="AH28" s="504"/>
      <c r="AI28" s="187"/>
      <c r="AJ28" s="492">
        <v>0.8</v>
      </c>
      <c r="AK28" s="530" t="s">
        <v>1139</v>
      </c>
      <c r="AL28" s="187"/>
      <c r="AM28" s="492">
        <v>0.64000000000000012</v>
      </c>
      <c r="AN28" s="533" t="s">
        <v>1584</v>
      </c>
      <c r="AO28" s="548" t="s">
        <v>32</v>
      </c>
      <c r="AP28" s="187"/>
      <c r="AQ28" s="200">
        <v>101</v>
      </c>
      <c r="AR28" s="201" t="s">
        <v>2487</v>
      </c>
      <c r="AS28" s="202" t="s">
        <v>326</v>
      </c>
      <c r="AT28" s="203">
        <v>0.25</v>
      </c>
      <c r="AU28" s="361" t="s">
        <v>2502</v>
      </c>
      <c r="AV28" s="202" t="s">
        <v>105</v>
      </c>
      <c r="AW28" s="202" t="s">
        <v>105</v>
      </c>
      <c r="AX28" s="204" t="s">
        <v>1529</v>
      </c>
      <c r="AY28" s="361" t="s">
        <v>2503</v>
      </c>
      <c r="AZ28" s="202" t="s">
        <v>105</v>
      </c>
      <c r="BA28" s="202" t="s">
        <v>1531</v>
      </c>
      <c r="BB28" s="203">
        <v>0.15</v>
      </c>
      <c r="BC28" s="217">
        <v>0.4</v>
      </c>
      <c r="BD28" s="206">
        <v>0.48</v>
      </c>
      <c r="BE28" s="494">
        <v>0.2</v>
      </c>
      <c r="BF28" s="518">
        <v>0.28799999999999998</v>
      </c>
      <c r="BG28" s="508" t="s">
        <v>61</v>
      </c>
      <c r="BH28" s="187"/>
      <c r="BI28" s="206">
        <v>0.8</v>
      </c>
      <c r="BJ28" s="515">
        <v>0.8</v>
      </c>
      <c r="BK28" s="515">
        <v>1</v>
      </c>
      <c r="BL28" s="515">
        <v>0.8</v>
      </c>
      <c r="BM28" s="494">
        <v>0.6</v>
      </c>
      <c r="BN28" s="518">
        <v>0.8</v>
      </c>
      <c r="BO28" s="508" t="s">
        <v>1139</v>
      </c>
      <c r="BP28" s="187"/>
      <c r="BQ28" s="492">
        <v>0.23039999999999999</v>
      </c>
      <c r="BR28" s="494" t="s">
        <v>1586</v>
      </c>
      <c r="BS28" s="496" t="s">
        <v>32</v>
      </c>
      <c r="BT28" s="461" t="s">
        <v>1562</v>
      </c>
      <c r="BU28" s="219" t="s">
        <v>1085</v>
      </c>
    </row>
    <row r="29" spans="1:73" s="33" customFormat="1" ht="388" thickBot="1" x14ac:dyDescent="0.4">
      <c r="A29" s="534"/>
      <c r="B29" s="513"/>
      <c r="C29" s="188" t="s">
        <v>157</v>
      </c>
      <c r="D29" s="537"/>
      <c r="E29" s="179"/>
      <c r="F29" s="189">
        <v>2</v>
      </c>
      <c r="G29" s="190" t="s">
        <v>1522</v>
      </c>
      <c r="H29" s="191" t="s">
        <v>2484</v>
      </c>
      <c r="I29" s="190"/>
      <c r="J29" s="192" t="s">
        <v>590</v>
      </c>
      <c r="K29" s="190" t="s">
        <v>591</v>
      </c>
      <c r="L29" s="540"/>
      <c r="M29" s="193" t="s">
        <v>586</v>
      </c>
      <c r="N29" s="543"/>
      <c r="O29" s="156" t="s">
        <v>2500</v>
      </c>
      <c r="P29" s="194">
        <v>2</v>
      </c>
      <c r="Q29" s="192" t="s">
        <v>592</v>
      </c>
      <c r="R29" s="195" t="s">
        <v>593</v>
      </c>
      <c r="S29" s="546"/>
      <c r="T29" s="546"/>
      <c r="U29" s="179"/>
      <c r="V29" s="499"/>
      <c r="W29" s="522"/>
      <c r="X29" s="499"/>
      <c r="Y29" s="522"/>
      <c r="Z29" s="187"/>
      <c r="AA29" s="525"/>
      <c r="AB29" s="513"/>
      <c r="AC29" s="187"/>
      <c r="AD29" s="505"/>
      <c r="AE29" s="528"/>
      <c r="AF29" s="499"/>
      <c r="AG29" s="502"/>
      <c r="AH29" s="505"/>
      <c r="AI29" s="187"/>
      <c r="AJ29" s="493"/>
      <c r="AK29" s="531"/>
      <c r="AL29" s="187"/>
      <c r="AM29" s="493"/>
      <c r="AN29" s="534"/>
      <c r="AO29" s="549"/>
      <c r="AP29" s="187"/>
      <c r="AQ29" s="208">
        <v>102</v>
      </c>
      <c r="AR29" s="209" t="s">
        <v>2490</v>
      </c>
      <c r="AS29" s="210" t="s">
        <v>326</v>
      </c>
      <c r="AT29" s="211">
        <v>0.25</v>
      </c>
      <c r="AU29" s="362" t="s">
        <v>2504</v>
      </c>
      <c r="AV29" s="210" t="s">
        <v>105</v>
      </c>
      <c r="AW29" s="210" t="s">
        <v>105</v>
      </c>
      <c r="AX29" s="212" t="s">
        <v>1529</v>
      </c>
      <c r="AY29" s="362" t="s">
        <v>2503</v>
      </c>
      <c r="AZ29" s="210" t="s">
        <v>105</v>
      </c>
      <c r="BA29" s="210" t="s">
        <v>1531</v>
      </c>
      <c r="BB29" s="211">
        <v>0.15</v>
      </c>
      <c r="BC29" s="216">
        <v>0.4</v>
      </c>
      <c r="BD29" s="214">
        <v>0.28799999999999998</v>
      </c>
      <c r="BE29" s="495"/>
      <c r="BF29" s="519"/>
      <c r="BG29" s="509"/>
      <c r="BH29" s="187"/>
      <c r="BI29" s="214">
        <v>0.8</v>
      </c>
      <c r="BJ29" s="516"/>
      <c r="BK29" s="516"/>
      <c r="BL29" s="516"/>
      <c r="BM29" s="495"/>
      <c r="BN29" s="519"/>
      <c r="BO29" s="509"/>
      <c r="BP29" s="187"/>
      <c r="BQ29" s="493"/>
      <c r="BR29" s="495"/>
      <c r="BS29" s="497"/>
      <c r="BT29" s="428"/>
      <c r="BU29" s="219" t="s">
        <v>1085</v>
      </c>
    </row>
    <row r="30" spans="1:73" s="33" customFormat="1" ht="279.5" thickBot="1" x14ac:dyDescent="0.4">
      <c r="A30" s="178" t="s">
        <v>594</v>
      </c>
      <c r="B30" s="327" t="s">
        <v>157</v>
      </c>
      <c r="C30" s="178" t="s">
        <v>157</v>
      </c>
      <c r="D30" s="328" t="s">
        <v>156</v>
      </c>
      <c r="E30" s="179"/>
      <c r="F30" s="180">
        <v>1</v>
      </c>
      <c r="G30" s="181" t="s">
        <v>1532</v>
      </c>
      <c r="H30" s="182" t="s">
        <v>2484</v>
      </c>
      <c r="I30" s="183"/>
      <c r="J30" s="184" t="s">
        <v>595</v>
      </c>
      <c r="K30" s="183" t="s">
        <v>596</v>
      </c>
      <c r="L30" s="329">
        <v>13</v>
      </c>
      <c r="M30" s="185" t="s">
        <v>594</v>
      </c>
      <c r="N30" s="330" t="s">
        <v>259</v>
      </c>
      <c r="O30" s="183" t="s">
        <v>2505</v>
      </c>
      <c r="P30" s="186">
        <v>1</v>
      </c>
      <c r="Q30" s="184" t="s">
        <v>597</v>
      </c>
      <c r="R30" s="183" t="s">
        <v>598</v>
      </c>
      <c r="S30" s="331" t="s">
        <v>387</v>
      </c>
      <c r="T30" s="331" t="s">
        <v>2486</v>
      </c>
      <c r="U30" s="179"/>
      <c r="V30" s="335" t="s">
        <v>1541</v>
      </c>
      <c r="W30" s="336">
        <v>0.8</v>
      </c>
      <c r="X30" s="335"/>
      <c r="Y30" s="336" t="s">
        <v>386</v>
      </c>
      <c r="Z30" s="187"/>
      <c r="AA30" s="345">
        <v>1</v>
      </c>
      <c r="AB30" s="327" t="s">
        <v>40</v>
      </c>
      <c r="AC30" s="187"/>
      <c r="AD30" s="333"/>
      <c r="AE30" s="334"/>
      <c r="AF30" s="335"/>
      <c r="AG30" s="344" t="s">
        <v>386</v>
      </c>
      <c r="AH30" s="333"/>
      <c r="AI30" s="187"/>
      <c r="AJ30" s="341">
        <v>0.6</v>
      </c>
      <c r="AK30" s="342" t="s">
        <v>40</v>
      </c>
      <c r="AL30" s="187"/>
      <c r="AM30" s="341">
        <v>0.48</v>
      </c>
      <c r="AN30" s="178" t="s">
        <v>2496</v>
      </c>
      <c r="AO30" s="343" t="s">
        <v>32</v>
      </c>
      <c r="AP30" s="187"/>
      <c r="AQ30" s="200">
        <v>101</v>
      </c>
      <c r="AR30" s="201" t="s">
        <v>2487</v>
      </c>
      <c r="AS30" s="202" t="s">
        <v>326</v>
      </c>
      <c r="AT30" s="203">
        <v>0.25</v>
      </c>
      <c r="AU30" s="361" t="s">
        <v>2506</v>
      </c>
      <c r="AV30" s="202" t="s">
        <v>105</v>
      </c>
      <c r="AW30" s="202" t="s">
        <v>105</v>
      </c>
      <c r="AX30" s="204" t="s">
        <v>1529</v>
      </c>
      <c r="AY30" s="202" t="s">
        <v>2507</v>
      </c>
      <c r="AZ30" s="202" t="s">
        <v>105</v>
      </c>
      <c r="BA30" s="202" t="s">
        <v>1531</v>
      </c>
      <c r="BB30" s="203">
        <v>0.15</v>
      </c>
      <c r="BC30" s="217">
        <v>0.4</v>
      </c>
      <c r="BD30" s="206">
        <v>0.48</v>
      </c>
      <c r="BE30" s="337">
        <v>0.2</v>
      </c>
      <c r="BF30" s="338">
        <v>0.48</v>
      </c>
      <c r="BG30" s="339" t="s">
        <v>73</v>
      </c>
      <c r="BH30" s="187"/>
      <c r="BI30" s="206">
        <v>0.6</v>
      </c>
      <c r="BJ30" s="340">
        <v>0.6</v>
      </c>
      <c r="BK30" s="340">
        <v>0.6</v>
      </c>
      <c r="BL30" s="340">
        <v>0.6</v>
      </c>
      <c r="BM30" s="337">
        <v>0.6</v>
      </c>
      <c r="BN30" s="338">
        <v>0.6</v>
      </c>
      <c r="BO30" s="339" t="s">
        <v>40</v>
      </c>
      <c r="BP30" s="187"/>
      <c r="BQ30" s="341">
        <v>0.28799999999999998</v>
      </c>
      <c r="BR30" s="337" t="s">
        <v>2499</v>
      </c>
      <c r="BS30" s="178" t="s">
        <v>54</v>
      </c>
      <c r="BT30" s="325" t="s">
        <v>1562</v>
      </c>
      <c r="BU30" s="219" t="s">
        <v>1085</v>
      </c>
    </row>
    <row r="31" spans="1:73" s="33" customFormat="1" ht="372" x14ac:dyDescent="0.35">
      <c r="A31" s="533" t="s">
        <v>599</v>
      </c>
      <c r="B31" s="512" t="s">
        <v>157</v>
      </c>
      <c r="C31" s="178" t="s">
        <v>157</v>
      </c>
      <c r="D31" s="536" t="s">
        <v>156</v>
      </c>
      <c r="E31" s="179"/>
      <c r="F31" s="180">
        <v>1</v>
      </c>
      <c r="G31" s="181" t="s">
        <v>2492</v>
      </c>
      <c r="H31" s="182" t="s">
        <v>2484</v>
      </c>
      <c r="I31" s="183"/>
      <c r="J31" s="184" t="s">
        <v>600</v>
      </c>
      <c r="K31" s="183" t="s">
        <v>2508</v>
      </c>
      <c r="L31" s="539">
        <v>14</v>
      </c>
      <c r="M31" s="185" t="s">
        <v>599</v>
      </c>
      <c r="N31" s="542" t="s">
        <v>259</v>
      </c>
      <c r="O31" s="183" t="s">
        <v>2509</v>
      </c>
      <c r="P31" s="186">
        <v>1</v>
      </c>
      <c r="Q31" s="184" t="s">
        <v>601</v>
      </c>
      <c r="R31" s="183" t="s">
        <v>2510</v>
      </c>
      <c r="S31" s="545" t="s">
        <v>387</v>
      </c>
      <c r="T31" s="545" t="s">
        <v>2486</v>
      </c>
      <c r="U31" s="179"/>
      <c r="V31" s="498" t="s">
        <v>1541</v>
      </c>
      <c r="W31" s="521">
        <v>0.8</v>
      </c>
      <c r="X31" s="498"/>
      <c r="Y31" s="521" t="s">
        <v>386</v>
      </c>
      <c r="Z31" s="187"/>
      <c r="AA31" s="524">
        <v>6</v>
      </c>
      <c r="AB31" s="512" t="s">
        <v>1139</v>
      </c>
      <c r="AC31" s="187"/>
      <c r="AD31" s="504"/>
      <c r="AE31" s="527"/>
      <c r="AF31" s="498"/>
      <c r="AG31" s="501" t="s">
        <v>386</v>
      </c>
      <c r="AH31" s="504"/>
      <c r="AI31" s="187"/>
      <c r="AJ31" s="492">
        <v>0.8</v>
      </c>
      <c r="AK31" s="530" t="s">
        <v>1139</v>
      </c>
      <c r="AL31" s="187"/>
      <c r="AM31" s="492">
        <v>0.64000000000000012</v>
      </c>
      <c r="AN31" s="533" t="s">
        <v>1584</v>
      </c>
      <c r="AO31" s="548" t="s">
        <v>32</v>
      </c>
      <c r="AP31" s="187"/>
      <c r="AQ31" s="200">
        <v>101</v>
      </c>
      <c r="AR31" s="201" t="s">
        <v>2487</v>
      </c>
      <c r="AS31" s="202" t="s">
        <v>326</v>
      </c>
      <c r="AT31" s="203">
        <v>0.25</v>
      </c>
      <c r="AU31" s="361" t="s">
        <v>2511</v>
      </c>
      <c r="AV31" s="202" t="s">
        <v>105</v>
      </c>
      <c r="AW31" s="202" t="s">
        <v>105</v>
      </c>
      <c r="AX31" s="204" t="s">
        <v>1529</v>
      </c>
      <c r="AY31" s="361" t="s">
        <v>1287</v>
      </c>
      <c r="AZ31" s="202" t="s">
        <v>105</v>
      </c>
      <c r="BA31" s="202" t="s">
        <v>1531</v>
      </c>
      <c r="BB31" s="203">
        <v>0.15</v>
      </c>
      <c r="BC31" s="217">
        <v>0.4</v>
      </c>
      <c r="BD31" s="206">
        <v>0.48</v>
      </c>
      <c r="BE31" s="494">
        <v>0.2</v>
      </c>
      <c r="BF31" s="518">
        <v>0.28799999999999998</v>
      </c>
      <c r="BG31" s="508" t="s">
        <v>61</v>
      </c>
      <c r="BH31" s="187"/>
      <c r="BI31" s="206">
        <v>0.8</v>
      </c>
      <c r="BJ31" s="515">
        <v>0.8</v>
      </c>
      <c r="BK31" s="515">
        <v>1</v>
      </c>
      <c r="BL31" s="515">
        <v>0.8</v>
      </c>
      <c r="BM31" s="494">
        <v>0.6</v>
      </c>
      <c r="BN31" s="518">
        <v>0.8</v>
      </c>
      <c r="BO31" s="508" t="s">
        <v>1139</v>
      </c>
      <c r="BP31" s="187"/>
      <c r="BQ31" s="492">
        <v>0.23039999999999999</v>
      </c>
      <c r="BR31" s="494" t="s">
        <v>1586</v>
      </c>
      <c r="BS31" s="496" t="s">
        <v>32</v>
      </c>
      <c r="BT31" s="461" t="s">
        <v>1562</v>
      </c>
      <c r="BU31" s="219" t="s">
        <v>1085</v>
      </c>
    </row>
    <row r="32" spans="1:73" s="33" customFormat="1" ht="326" thickBot="1" x14ac:dyDescent="0.4">
      <c r="A32" s="534"/>
      <c r="B32" s="513"/>
      <c r="C32" s="188" t="s">
        <v>157</v>
      </c>
      <c r="D32" s="537"/>
      <c r="E32" s="179"/>
      <c r="F32" s="189">
        <v>2</v>
      </c>
      <c r="G32" s="190" t="s">
        <v>1567</v>
      </c>
      <c r="H32" s="191" t="s">
        <v>2484</v>
      </c>
      <c r="I32" s="190"/>
      <c r="J32" s="192" t="s">
        <v>602</v>
      </c>
      <c r="K32" s="190" t="s">
        <v>603</v>
      </c>
      <c r="L32" s="540"/>
      <c r="M32" s="193" t="s">
        <v>599</v>
      </c>
      <c r="N32" s="543"/>
      <c r="O32" s="156" t="s">
        <v>2509</v>
      </c>
      <c r="P32" s="194">
        <v>2</v>
      </c>
      <c r="Q32" s="192" t="s">
        <v>386</v>
      </c>
      <c r="R32" s="195"/>
      <c r="S32" s="546"/>
      <c r="T32" s="546"/>
      <c r="U32" s="179"/>
      <c r="V32" s="499"/>
      <c r="W32" s="522"/>
      <c r="X32" s="499"/>
      <c r="Y32" s="522"/>
      <c r="Z32" s="187"/>
      <c r="AA32" s="525"/>
      <c r="AB32" s="513"/>
      <c r="AC32" s="187"/>
      <c r="AD32" s="505"/>
      <c r="AE32" s="528"/>
      <c r="AF32" s="499"/>
      <c r="AG32" s="502"/>
      <c r="AH32" s="505"/>
      <c r="AI32" s="187"/>
      <c r="AJ32" s="493"/>
      <c r="AK32" s="531"/>
      <c r="AL32" s="187"/>
      <c r="AM32" s="493"/>
      <c r="AN32" s="534"/>
      <c r="AO32" s="549"/>
      <c r="AP32" s="187"/>
      <c r="AQ32" s="208">
        <v>102</v>
      </c>
      <c r="AR32" s="209" t="s">
        <v>2490</v>
      </c>
      <c r="AS32" s="210" t="s">
        <v>326</v>
      </c>
      <c r="AT32" s="211">
        <v>0.25</v>
      </c>
      <c r="AU32" s="362" t="s">
        <v>2512</v>
      </c>
      <c r="AV32" s="210" t="s">
        <v>105</v>
      </c>
      <c r="AW32" s="210" t="s">
        <v>105</v>
      </c>
      <c r="AX32" s="212" t="s">
        <v>1529</v>
      </c>
      <c r="AY32" s="362" t="s">
        <v>1287</v>
      </c>
      <c r="AZ32" s="210" t="s">
        <v>105</v>
      </c>
      <c r="BA32" s="210" t="s">
        <v>1531</v>
      </c>
      <c r="BB32" s="211">
        <v>0.15</v>
      </c>
      <c r="BC32" s="216">
        <v>0.4</v>
      </c>
      <c r="BD32" s="214">
        <v>0.28799999999999998</v>
      </c>
      <c r="BE32" s="495"/>
      <c r="BF32" s="519"/>
      <c r="BG32" s="509"/>
      <c r="BH32" s="187"/>
      <c r="BI32" s="214">
        <v>0.8</v>
      </c>
      <c r="BJ32" s="516"/>
      <c r="BK32" s="516"/>
      <c r="BL32" s="516"/>
      <c r="BM32" s="495"/>
      <c r="BN32" s="519"/>
      <c r="BO32" s="509"/>
      <c r="BP32" s="187"/>
      <c r="BQ32" s="493"/>
      <c r="BR32" s="495"/>
      <c r="BS32" s="497"/>
      <c r="BT32" s="428"/>
      <c r="BU32" s="219" t="s">
        <v>1085</v>
      </c>
    </row>
    <row r="33" spans="1:73" s="33" customFormat="1" ht="233" thickBot="1" x14ac:dyDescent="0.4">
      <c r="A33" s="178" t="s">
        <v>604</v>
      </c>
      <c r="B33" s="327" t="s">
        <v>157</v>
      </c>
      <c r="C33" s="178" t="s">
        <v>157</v>
      </c>
      <c r="D33" s="328" t="s">
        <v>156</v>
      </c>
      <c r="E33" s="179"/>
      <c r="F33" s="180">
        <v>1</v>
      </c>
      <c r="G33" s="181" t="s">
        <v>2492</v>
      </c>
      <c r="H33" s="182" t="s">
        <v>2484</v>
      </c>
      <c r="I33" s="183"/>
      <c r="J33" s="184" t="s">
        <v>605</v>
      </c>
      <c r="K33" s="183" t="s">
        <v>610</v>
      </c>
      <c r="L33" s="329">
        <v>15</v>
      </c>
      <c r="M33" s="185" t="s">
        <v>604</v>
      </c>
      <c r="N33" s="330" t="s">
        <v>259</v>
      </c>
      <c r="O33" s="183" t="s">
        <v>2513</v>
      </c>
      <c r="P33" s="186">
        <v>1</v>
      </c>
      <c r="Q33" s="184" t="s">
        <v>606</v>
      </c>
      <c r="R33" s="183" t="s">
        <v>2510</v>
      </c>
      <c r="S33" s="331" t="s">
        <v>387</v>
      </c>
      <c r="T33" s="331" t="s">
        <v>2486</v>
      </c>
      <c r="U33" s="179"/>
      <c r="V33" s="335" t="s">
        <v>1541</v>
      </c>
      <c r="W33" s="336">
        <v>0.8</v>
      </c>
      <c r="X33" s="335"/>
      <c r="Y33" s="336" t="s">
        <v>386</v>
      </c>
      <c r="Z33" s="187"/>
      <c r="AA33" s="345">
        <v>3</v>
      </c>
      <c r="AB33" s="327" t="s">
        <v>40</v>
      </c>
      <c r="AC33" s="187"/>
      <c r="AD33" s="333"/>
      <c r="AE33" s="334"/>
      <c r="AF33" s="335"/>
      <c r="AG33" s="344" t="s">
        <v>386</v>
      </c>
      <c r="AH33" s="333"/>
      <c r="AI33" s="187"/>
      <c r="AJ33" s="341">
        <v>0.6</v>
      </c>
      <c r="AK33" s="342" t="s">
        <v>40</v>
      </c>
      <c r="AL33" s="187"/>
      <c r="AM33" s="341">
        <v>0.48</v>
      </c>
      <c r="AN33" s="178" t="s">
        <v>2496</v>
      </c>
      <c r="AO33" s="343" t="s">
        <v>32</v>
      </c>
      <c r="AP33" s="187"/>
      <c r="AQ33" s="200">
        <v>101</v>
      </c>
      <c r="AR33" s="201" t="s">
        <v>2487</v>
      </c>
      <c r="AS33" s="202" t="s">
        <v>326</v>
      </c>
      <c r="AT33" s="203">
        <v>0.25</v>
      </c>
      <c r="AU33" s="361" t="s">
        <v>2514</v>
      </c>
      <c r="AV33" s="202" t="s">
        <v>105</v>
      </c>
      <c r="AW33" s="202" t="s">
        <v>105</v>
      </c>
      <c r="AX33" s="204" t="s">
        <v>1529</v>
      </c>
      <c r="AY33" s="361" t="s">
        <v>608</v>
      </c>
      <c r="AZ33" s="202" t="s">
        <v>105</v>
      </c>
      <c r="BA33" s="202" t="s">
        <v>1531</v>
      </c>
      <c r="BB33" s="203">
        <v>0.15</v>
      </c>
      <c r="BC33" s="217">
        <v>0.4</v>
      </c>
      <c r="BD33" s="206">
        <v>0.48</v>
      </c>
      <c r="BE33" s="337">
        <v>0.2</v>
      </c>
      <c r="BF33" s="338">
        <v>0.48</v>
      </c>
      <c r="BG33" s="339" t="s">
        <v>73</v>
      </c>
      <c r="BH33" s="187"/>
      <c r="BI33" s="206">
        <v>0.6</v>
      </c>
      <c r="BJ33" s="340">
        <v>0.6</v>
      </c>
      <c r="BK33" s="340">
        <v>0.6</v>
      </c>
      <c r="BL33" s="340">
        <v>0.6</v>
      </c>
      <c r="BM33" s="337">
        <v>0.6</v>
      </c>
      <c r="BN33" s="338">
        <v>0.6</v>
      </c>
      <c r="BO33" s="339" t="s">
        <v>40</v>
      </c>
      <c r="BP33" s="187"/>
      <c r="BQ33" s="341">
        <v>0.28799999999999998</v>
      </c>
      <c r="BR33" s="337" t="s">
        <v>2499</v>
      </c>
      <c r="BS33" s="178" t="s">
        <v>54</v>
      </c>
      <c r="BT33" s="325" t="s">
        <v>1562</v>
      </c>
      <c r="BU33" s="219" t="s">
        <v>1085</v>
      </c>
    </row>
    <row r="34" spans="1:73" s="33" customFormat="1" ht="409.6" thickBot="1" x14ac:dyDescent="0.4">
      <c r="A34" s="178" t="s">
        <v>607</v>
      </c>
      <c r="B34" s="327" t="s">
        <v>157</v>
      </c>
      <c r="C34" s="178" t="s">
        <v>157</v>
      </c>
      <c r="D34" s="328" t="s">
        <v>156</v>
      </c>
      <c r="E34" s="179"/>
      <c r="F34" s="180">
        <v>1</v>
      </c>
      <c r="G34" s="181" t="s">
        <v>2492</v>
      </c>
      <c r="H34" s="182" t="s">
        <v>2484</v>
      </c>
      <c r="I34" s="183"/>
      <c r="J34" s="184" t="s">
        <v>609</v>
      </c>
      <c r="K34" s="183" t="s">
        <v>2515</v>
      </c>
      <c r="L34" s="329">
        <v>16</v>
      </c>
      <c r="M34" s="185" t="s">
        <v>607</v>
      </c>
      <c r="N34" s="330" t="s">
        <v>259</v>
      </c>
      <c r="O34" s="183" t="s">
        <v>2516</v>
      </c>
      <c r="P34" s="186">
        <v>1</v>
      </c>
      <c r="Q34" s="184" t="s">
        <v>386</v>
      </c>
      <c r="R34" s="183"/>
      <c r="S34" s="331" t="s">
        <v>387</v>
      </c>
      <c r="T34" s="331" t="s">
        <v>2486</v>
      </c>
      <c r="U34" s="179"/>
      <c r="V34" s="335" t="s">
        <v>1541</v>
      </c>
      <c r="W34" s="336">
        <v>0.8</v>
      </c>
      <c r="X34" s="335"/>
      <c r="Y34" s="336" t="s">
        <v>386</v>
      </c>
      <c r="Z34" s="187"/>
      <c r="AA34" s="345">
        <v>1</v>
      </c>
      <c r="AB34" s="327" t="s">
        <v>40</v>
      </c>
      <c r="AC34" s="187"/>
      <c r="AD34" s="333"/>
      <c r="AE34" s="334"/>
      <c r="AF34" s="335"/>
      <c r="AG34" s="344" t="s">
        <v>386</v>
      </c>
      <c r="AH34" s="333"/>
      <c r="AI34" s="187"/>
      <c r="AJ34" s="341">
        <v>0.6</v>
      </c>
      <c r="AK34" s="342" t="s">
        <v>40</v>
      </c>
      <c r="AL34" s="187"/>
      <c r="AM34" s="341">
        <v>0.48</v>
      </c>
      <c r="AN34" s="178" t="s">
        <v>2496</v>
      </c>
      <c r="AO34" s="343" t="s">
        <v>32</v>
      </c>
      <c r="AP34" s="187"/>
      <c r="AQ34" s="200">
        <v>101</v>
      </c>
      <c r="AR34" s="201" t="s">
        <v>2487</v>
      </c>
      <c r="AS34" s="202" t="s">
        <v>326</v>
      </c>
      <c r="AT34" s="203">
        <v>0.25</v>
      </c>
      <c r="AU34" s="361" t="s">
        <v>2517</v>
      </c>
      <c r="AV34" s="202" t="s">
        <v>105</v>
      </c>
      <c r="AW34" s="202" t="s">
        <v>105</v>
      </c>
      <c r="AX34" s="204" t="s">
        <v>1529</v>
      </c>
      <c r="AY34" s="361" t="s">
        <v>2518</v>
      </c>
      <c r="AZ34" s="202" t="s">
        <v>105</v>
      </c>
      <c r="BA34" s="202" t="s">
        <v>1531</v>
      </c>
      <c r="BB34" s="203">
        <v>0.15</v>
      </c>
      <c r="BC34" s="217">
        <v>0.4</v>
      </c>
      <c r="BD34" s="206">
        <v>0.48</v>
      </c>
      <c r="BE34" s="337">
        <v>0.2</v>
      </c>
      <c r="BF34" s="338">
        <v>0.48</v>
      </c>
      <c r="BG34" s="339" t="s">
        <v>73</v>
      </c>
      <c r="BH34" s="187"/>
      <c r="BI34" s="206">
        <v>0.6</v>
      </c>
      <c r="BJ34" s="340">
        <v>0.6</v>
      </c>
      <c r="BK34" s="340">
        <v>0.6</v>
      </c>
      <c r="BL34" s="340">
        <v>0.6</v>
      </c>
      <c r="BM34" s="337">
        <v>0.6</v>
      </c>
      <c r="BN34" s="338">
        <v>0.6</v>
      </c>
      <c r="BO34" s="339" t="s">
        <v>40</v>
      </c>
      <c r="BP34" s="187"/>
      <c r="BQ34" s="341">
        <v>0.28799999999999998</v>
      </c>
      <c r="BR34" s="337" t="s">
        <v>2499</v>
      </c>
      <c r="BS34" s="178" t="s">
        <v>54</v>
      </c>
      <c r="BT34" s="325" t="s">
        <v>1562</v>
      </c>
      <c r="BU34" s="219" t="s">
        <v>1085</v>
      </c>
    </row>
    <row r="35" spans="1:73" s="33" customFormat="1" ht="16.149999999999999" customHeight="1" x14ac:dyDescent="0.35">
      <c r="A35" s="254" t="str">
        <f>+M35</f>
        <v/>
      </c>
      <c r="B35" s="246" t="str">
        <f>IFERROR(VLOOKUP(D35,[15]Configuración!$G$2:$H$19,2,FALSE),"")</f>
        <v/>
      </c>
      <c r="C35" s="178" t="str">
        <f>+B35</f>
        <v/>
      </c>
      <c r="D35" s="268"/>
      <c r="E35" s="179"/>
      <c r="F35" s="180">
        <v>1</v>
      </c>
      <c r="G35" s="181"/>
      <c r="H35" s="182"/>
      <c r="I35" s="183"/>
      <c r="J35" s="184" t="str">
        <f t="shared" ref="J35:J98" si="0">IF(K35="","",CONCATENATE($M35,"-","CA",$F35))</f>
        <v/>
      </c>
      <c r="K35" s="183"/>
      <c r="L35" s="270">
        <v>115</v>
      </c>
      <c r="M35" s="185" t="str">
        <f>IF($B35="","",CONCATENATE("R",L35,"-",$B35))</f>
        <v/>
      </c>
      <c r="N35" s="272"/>
      <c r="O35" s="183"/>
      <c r="P35" s="186">
        <v>1</v>
      </c>
      <c r="Q35" s="184" t="str">
        <f t="shared" ref="Q35:Q98" si="1">IF(M35="","",IF(R35="","",CONCATENATE(M35,"-","CO",P35)))</f>
        <v/>
      </c>
      <c r="R35" s="183"/>
      <c r="S35" s="183"/>
      <c r="T35" s="183"/>
      <c r="U35" s="179"/>
      <c r="V35" s="256"/>
      <c r="W35" s="266" t="str">
        <f>IFERROR(VLOOKUP(V35,[15]Configuración!$L$9:$M$13,2,FALSE),"")</f>
        <v/>
      </c>
      <c r="X35" s="256"/>
      <c r="Y35" s="266" t="str">
        <f>IFERROR((VLOOKUP(X35,[15]Configuración!$L$2:$N$6,2,FALSE)),"")</f>
        <v/>
      </c>
      <c r="Z35" s="187"/>
      <c r="AA35" s="262" t="str">
        <f>IFERROR(VLOOKUP(A35,'[15]Preguntas Corrupción'!$B$5:$W$105,22,FALSE),"")</f>
        <v/>
      </c>
      <c r="AB35" s="246" t="str">
        <f>IF($AA35="","",IF($AA35=0,"",IF($AA35&lt;=5,[15]Configuración!$R$11,IF($AA35&lt;=11,[15]Configuración!$R$10,IF($AA35&lt;=19,[15]Configuración!$R$9,"")))))</f>
        <v/>
      </c>
      <c r="AC35" s="187"/>
      <c r="AD35" s="260"/>
      <c r="AE35" s="264"/>
      <c r="AF35" s="256"/>
      <c r="AG35" s="258" t="str">
        <f>IF($AF35="","",IF($AF35&gt;=-25,[15]Configuración!$R$50,IF($AF35&gt;-75,[15]Configuración!$R$49,IF($AF35&lt;=-75,[15]Configuración!$R$48,""))))</f>
        <v/>
      </c>
      <c r="AH35" s="260"/>
      <c r="AI35" s="187"/>
      <c r="AJ35" s="242" t="str">
        <f>IF(N35=[15]Configuración!$J$58,'Matriz Riesgos 3a parte'!#REF!,IF(N35=[15]Configuración!$J$61,'Matriz Riesgos 3a parte'!#REF!,IF(N35=[15]Configuración!$J$57,MAX('Matriz Riesgos 3a parte'!#REF!,'Matriz Riesgos 3a parte'!#REF!),IF(N35=[15]Configuración!$J$60,MAX('Matriz Riesgos 3a parte'!#REF!,'Matriz Riesgos 3a parte'!#REF!),IF(N35=[15]Configuración!$J$59,'Matriz Riesgos 3a parte'!#REF!,IF(N35=[15]Configuración!$J$62,MAX('Matriz Riesgos 3a parte'!#REF!,'Matriz Riesgos 3a parte'!#REF!),""))))))</f>
        <v/>
      </c>
      <c r="AK35" s="252" t="str">
        <f>IFERROR(VLOOKUP(AJ35,[15]Configuración!$S$2:$T$6,2,FALSE),"")</f>
        <v/>
      </c>
      <c r="AL35" s="187"/>
      <c r="AM35" s="242" t="str">
        <f>IFERROR(IF(N35=[15]Configuración!$J$58,W35*AJ35,AJ35*Y35),"")</f>
        <v/>
      </c>
      <c r="AN35" s="254" t="str">
        <f>IF(N35="Corrupción",CONCATENATE(W35,"-",AJ35),CONCATENATE(Y35,"-",AJ35))</f>
        <v>-</v>
      </c>
      <c r="AO35" s="252" t="str">
        <f>IFERROR(VLOOKUP(AN35,[15]Configuración!$AD$7:$AF$31,3,FALSE),"")</f>
        <v/>
      </c>
      <c r="AP35" s="187"/>
      <c r="AQ35" s="200">
        <v>101</v>
      </c>
      <c r="AR35" s="201" t="str">
        <f>IF(AU35="","",CONCATENATE(C35,"-",VLOOKUP(AS35,[15]Configuración!$J$75:$K$77,2,FALSE),'Matriz Riesgos 3a parte'!AQ35))</f>
        <v/>
      </c>
      <c r="AS35" s="202"/>
      <c r="AT35" s="203" t="str">
        <f>IFERROR(VLOOKUP(AS35,[15]Configuración!$AI$2:$AK$4,3,FALSE),"")</f>
        <v/>
      </c>
      <c r="AU35" s="202"/>
      <c r="AV35" s="202"/>
      <c r="AW35" s="202"/>
      <c r="AX35" s="202"/>
      <c r="AY35" s="202"/>
      <c r="AZ35" s="202"/>
      <c r="BA35" s="202"/>
      <c r="BB35" s="203" t="str">
        <f>IFERROR(VLOOKUP(BA35,[15]Configuración!$AI$7:$AK$8,3,FALSE),"")</f>
        <v/>
      </c>
      <c r="BC35" s="217" t="str">
        <f t="shared" ref="BC35:BC98" si="2">IFERROR(AT35+BB35,"")</f>
        <v/>
      </c>
      <c r="BD35" s="206" t="str">
        <f>IF(AS35&lt;&gt;"Correctivo",IFERROR(#REF!-(#REF!*BC35),""),#REF!)</f>
        <v/>
      </c>
      <c r="BE35" s="244" t="e">
        <f>VLOOKUP($N35,[15]Configuración!$BQ$3:$BS$8,2,FALSE)</f>
        <v>#N/A</v>
      </c>
      <c r="BF35" s="238" t="str">
        <f>IF(MIN(BD35:BD54)=0,"",IF(MIN(BD35:BD54)&gt;=BE35,MIN(BD35:BD54),BE35))</f>
        <v/>
      </c>
      <c r="BG35" s="240" t="str">
        <f>IF('Matriz Riesgos 3a parte'!BF35&lt;=[15]Configuración!$M$6,[15]Configuración!$O$6,IF('Matriz Riesgos 3a parte'!BF35&lt;=[15]Configuración!$M$5,[15]Configuración!$O$5,IF('Matriz Riesgos 3a parte'!BF35&lt;=[15]Configuración!$M$4,[15]Configuración!$O$4,IF('Matriz Riesgos 3a parte'!BF35&lt;=[15]Configuración!$M$3,[15]Configuración!$O$3,IF('Matriz Riesgos 3a parte'!BF35&lt;=[15]Configuración!$M$2,[15]Configuración!$O$2,"")))))</f>
        <v/>
      </c>
      <c r="BH35" s="187"/>
      <c r="BI35" s="206" t="str">
        <f>IF(AS35="","",IF(AS35="Correctivo",IFERROR(AJ35-(AJ35*BC35),""),AJ35))</f>
        <v/>
      </c>
      <c r="BJ35" s="250" t="str">
        <f>IF(MIN(BI35:BI54)=0,"",IF(MIN(BI35:BI54)&lt;=[15]Configuración!$U$6,[15]Configuración!$S$6,IF(MIN(BI35:BI54)&lt;=[15]Configuración!$U$5,[15]Configuración!$S$5,IF(MIN(BI35:BI54)&lt;=[15]Configuración!$U$4,[15]Configuración!$S$4,IF(MIN(BI35:BI54)&lt;=[15]Configuración!$U$3,[15]Configuración!$S$3,IF(MIN(BI35:BI54)&lt;=[15]Configuración!$U$2,[15]Configuración!$S$2,""))))))</f>
        <v/>
      </c>
      <c r="BK35" s="250" t="str">
        <f>IF(MIN(BI35:BI54)=0,"",IF(MIN(BI35:BI54)&lt;=[15]Configuración!$W$6,[15]Configuración!$S$6,IF(MIN(BI35:BI54)&lt;=[15]Configuración!$W$4,[15]Configuración!$S$4,IF(MIN(BI35:BI54)&lt;=[15]Configuración!$W$2,[15]Configuración!$S$2))))</f>
        <v/>
      </c>
      <c r="BL35" s="250" t="str">
        <f>IF(N35="Gestión",BJ35,IF(N35="Fiscal",BJ35,IF(N35="Corrupción",BJ35,IF(N35="Seguridad  información",BJ35,BK35))))</f>
        <v/>
      </c>
      <c r="BM35" s="244" t="str">
        <f>IF(N35="","",VLOOKUP($N35,[15]Configuración!$BQ$3:$BS$8,3,FALSE))</f>
        <v/>
      </c>
      <c r="BN35" s="238" t="str">
        <f t="shared" ref="BN35" si="3">IF(BL35=0,"",IF(BL35&gt;=BM35,BL35,BM35))</f>
        <v/>
      </c>
      <c r="BO35" s="240" t="str">
        <f>IF('Matriz Riesgos 3a parte'!BN35&lt;=[15]Configuración!$S$6,[15]Configuración!$T$6,IF('Matriz Riesgos 3a parte'!BN35&lt;=[15]Configuración!$S$5,[15]Configuración!$T$5,IF('Matriz Riesgos 3a parte'!BN35&lt;=[15]Configuración!$S$4,[15]Configuración!$T$4,IF('Matriz Riesgos 3a parte'!BN35&lt;=[15]Configuración!$S$3,[15]Configuración!$T$3,IF('Matriz Riesgos 3a parte'!BN35&lt;=[15]Configuración!$S$2,[15]Configuración!$T$2,"")))))</f>
        <v/>
      </c>
      <c r="BP35" s="187"/>
      <c r="BQ35" s="242" t="str">
        <f>IFERROR((+BN35*BF35),"")</f>
        <v/>
      </c>
      <c r="BR35" s="244" t="str">
        <f>CONCATENATE(BG35,"-",BO35)</f>
        <v>-</v>
      </c>
      <c r="BS35" s="246" t="str">
        <f>IFERROR(VLOOKUP(BR35,[15]Configuración!$AE$7:$AF$31,2,FALSE),"")</f>
        <v/>
      </c>
      <c r="BT35" s="248" t="str">
        <f>IFERROR(VLOOKUP(BS35,[15]Configuración!$AF$7:$AG$31,2,FALSE),"")</f>
        <v/>
      </c>
      <c r="BU35" s="219" t="s">
        <v>1085</v>
      </c>
    </row>
    <row r="36" spans="1:73" s="33" customFormat="1" ht="16.149999999999999" customHeight="1" x14ac:dyDescent="0.35">
      <c r="A36" s="255"/>
      <c r="B36" s="247"/>
      <c r="C36" s="188" t="str">
        <f>+B35</f>
        <v/>
      </c>
      <c r="D36" s="269"/>
      <c r="E36" s="179"/>
      <c r="F36" s="189">
        <v>2</v>
      </c>
      <c r="G36" s="190"/>
      <c r="H36" s="191"/>
      <c r="I36" s="190"/>
      <c r="J36" s="192" t="str">
        <f t="shared" si="0"/>
        <v/>
      </c>
      <c r="K36" s="190"/>
      <c r="L36" s="271"/>
      <c r="M36" s="193" t="str">
        <f>+M35</f>
        <v/>
      </c>
      <c r="N36" s="273"/>
      <c r="O36" s="156" t="str">
        <f>IF(O35="","",O35)</f>
        <v/>
      </c>
      <c r="P36" s="194">
        <v>2</v>
      </c>
      <c r="Q36" s="192" t="str">
        <f t="shared" si="1"/>
        <v/>
      </c>
      <c r="R36" s="195"/>
      <c r="S36" s="195"/>
      <c r="T36" s="195"/>
      <c r="U36" s="179"/>
      <c r="V36" s="257"/>
      <c r="W36" s="267"/>
      <c r="X36" s="257"/>
      <c r="Y36" s="267"/>
      <c r="Z36" s="187"/>
      <c r="AA36" s="263"/>
      <c r="AB36" s="247"/>
      <c r="AC36" s="187"/>
      <c r="AD36" s="261"/>
      <c r="AE36" s="265"/>
      <c r="AF36" s="257"/>
      <c r="AG36" s="259"/>
      <c r="AH36" s="261"/>
      <c r="AI36" s="187"/>
      <c r="AJ36" s="243"/>
      <c r="AK36" s="253"/>
      <c r="AL36" s="187"/>
      <c r="AM36" s="243"/>
      <c r="AN36" s="255"/>
      <c r="AO36" s="253"/>
      <c r="AP36" s="187"/>
      <c r="AQ36" s="208">
        <v>102</v>
      </c>
      <c r="AR36" s="209" t="str">
        <f>IF(AU36="","",CONCATENATE(C36,"-",VLOOKUP(AS36,[15]Configuración!$J$75:$K$77,2,FALSE),'Matriz Riesgos 3a parte'!AQ36))</f>
        <v/>
      </c>
      <c r="AS36" s="210"/>
      <c r="AT36" s="211" t="str">
        <f>IFERROR(VLOOKUP(AS36,[15]Configuración!$AI$2:$AK$4,3,FALSE),"")</f>
        <v/>
      </c>
      <c r="AU36" s="210"/>
      <c r="AV36" s="210"/>
      <c r="AW36" s="210"/>
      <c r="AX36" s="210"/>
      <c r="AY36" s="210"/>
      <c r="AZ36" s="210"/>
      <c r="BA36" s="210"/>
      <c r="BB36" s="211" t="str">
        <f>IFERROR(VLOOKUP(BA36,[15]Configuración!$AI$7:$AK$8,3,FALSE),"")</f>
        <v/>
      </c>
      <c r="BC36" s="216" t="str">
        <f t="shared" si="2"/>
        <v/>
      </c>
      <c r="BD36" s="214" t="str">
        <f>IF(AS36&lt;&gt;"Correctivo",IFERROR(BD35-(BC36*BD35),""),BD35)</f>
        <v/>
      </c>
      <c r="BE36" s="245"/>
      <c r="BF36" s="239"/>
      <c r="BG36" s="241"/>
      <c r="BH36" s="187"/>
      <c r="BI36" s="214" t="str">
        <f>IF(AS36="","",IF(AS36="Correctivo",IFERROR(BI35-(BC36*BI35),""),BI35))</f>
        <v/>
      </c>
      <c r="BJ36" s="251"/>
      <c r="BK36" s="251"/>
      <c r="BL36" s="251"/>
      <c r="BM36" s="245"/>
      <c r="BN36" s="239"/>
      <c r="BO36" s="241"/>
      <c r="BP36" s="187"/>
      <c r="BQ36" s="243"/>
      <c r="BR36" s="245"/>
      <c r="BS36" s="247"/>
      <c r="BT36" s="249"/>
      <c r="BU36" s="219" t="s">
        <v>1085</v>
      </c>
    </row>
    <row r="37" spans="1:73" s="33" customFormat="1" ht="16.149999999999999" customHeight="1" x14ac:dyDescent="0.35">
      <c r="A37" s="255"/>
      <c r="B37" s="247"/>
      <c r="C37" s="188" t="str">
        <f>+B35</f>
        <v/>
      </c>
      <c r="D37" s="269"/>
      <c r="E37" s="179"/>
      <c r="F37" s="189">
        <v>3</v>
      </c>
      <c r="G37" s="190"/>
      <c r="H37" s="191"/>
      <c r="I37" s="195"/>
      <c r="J37" s="192" t="str">
        <f t="shared" si="0"/>
        <v/>
      </c>
      <c r="K37" s="195"/>
      <c r="L37" s="271"/>
      <c r="M37" s="193" t="str">
        <f t="shared" ref="M37:M54" si="4">+M36</f>
        <v/>
      </c>
      <c r="N37" s="273"/>
      <c r="O37" s="156" t="str">
        <f>+O36</f>
        <v/>
      </c>
      <c r="P37" s="194">
        <v>3</v>
      </c>
      <c r="Q37" s="192" t="str">
        <f t="shared" si="1"/>
        <v/>
      </c>
      <c r="R37" s="195"/>
      <c r="S37" s="195"/>
      <c r="T37" s="195"/>
      <c r="U37" s="179"/>
      <c r="V37" s="257"/>
      <c r="W37" s="267"/>
      <c r="X37" s="257"/>
      <c r="Y37" s="267"/>
      <c r="Z37" s="187"/>
      <c r="AA37" s="263"/>
      <c r="AB37" s="247"/>
      <c r="AC37" s="187"/>
      <c r="AD37" s="261"/>
      <c r="AE37" s="265"/>
      <c r="AF37" s="257"/>
      <c r="AG37" s="259"/>
      <c r="AH37" s="261"/>
      <c r="AI37" s="187"/>
      <c r="AJ37" s="243"/>
      <c r="AK37" s="253"/>
      <c r="AL37" s="187"/>
      <c r="AM37" s="243"/>
      <c r="AN37" s="255"/>
      <c r="AO37" s="253"/>
      <c r="AP37" s="187"/>
      <c r="AQ37" s="208">
        <v>103</v>
      </c>
      <c r="AR37" s="209" t="str">
        <f>IF(AU37="","",CONCATENATE(C37,"-",VLOOKUP(AS37,[15]Configuración!$J$75:$K$77,2,FALSE),'Matriz Riesgos 3a parte'!AQ37))</f>
        <v/>
      </c>
      <c r="AS37" s="210"/>
      <c r="AT37" s="211" t="str">
        <f>IFERROR(VLOOKUP(AS37,[15]Configuración!$AI$2:$AK$4,3,FALSE),"")</f>
        <v/>
      </c>
      <c r="AU37" s="210"/>
      <c r="AV37" s="210"/>
      <c r="AW37" s="210"/>
      <c r="AX37" s="210"/>
      <c r="AY37" s="210"/>
      <c r="AZ37" s="210"/>
      <c r="BA37" s="210"/>
      <c r="BB37" s="211" t="str">
        <f>IFERROR(VLOOKUP(BA37,[15]Configuración!$AI$7:$AK$8,3,FALSE),"")</f>
        <v/>
      </c>
      <c r="BC37" s="216" t="str">
        <f t="shared" si="2"/>
        <v/>
      </c>
      <c r="BD37" s="214" t="str">
        <f t="shared" ref="BD37:BD54" si="5">IF(AS37&lt;&gt;"Correctivo",IFERROR(BD36-(BC37*BD36),""),BD36)</f>
        <v/>
      </c>
      <c r="BE37" s="245"/>
      <c r="BF37" s="239"/>
      <c r="BG37" s="241"/>
      <c r="BH37" s="187"/>
      <c r="BI37" s="214" t="str">
        <f t="shared" ref="BI37:BI54" si="6">IF(AS37="","",IF(AS37="Correctivo",IFERROR(BI36-(BC37*BI36),""),BI36))</f>
        <v/>
      </c>
      <c r="BJ37" s="251"/>
      <c r="BK37" s="251"/>
      <c r="BL37" s="251"/>
      <c r="BM37" s="245"/>
      <c r="BN37" s="239"/>
      <c r="BO37" s="241"/>
      <c r="BP37" s="187"/>
      <c r="BQ37" s="243"/>
      <c r="BR37" s="245"/>
      <c r="BS37" s="247"/>
      <c r="BT37" s="249"/>
      <c r="BU37" s="219" t="s">
        <v>1085</v>
      </c>
    </row>
    <row r="38" spans="1:73" s="33" customFormat="1" ht="16.149999999999999" customHeight="1" x14ac:dyDescent="0.35">
      <c r="A38" s="255"/>
      <c r="B38" s="247"/>
      <c r="C38" s="188" t="str">
        <f>+B35</f>
        <v/>
      </c>
      <c r="D38" s="269"/>
      <c r="E38" s="179"/>
      <c r="F38" s="189">
        <v>4</v>
      </c>
      <c r="G38" s="190"/>
      <c r="H38" s="191"/>
      <c r="I38" s="190"/>
      <c r="J38" s="192" t="str">
        <f t="shared" si="0"/>
        <v/>
      </c>
      <c r="K38" s="190"/>
      <c r="L38" s="271"/>
      <c r="M38" s="193" t="str">
        <f t="shared" si="4"/>
        <v/>
      </c>
      <c r="N38" s="273"/>
      <c r="O38" s="156" t="str">
        <f>+O37</f>
        <v/>
      </c>
      <c r="P38" s="194">
        <v>4</v>
      </c>
      <c r="Q38" s="192" t="str">
        <f t="shared" si="1"/>
        <v/>
      </c>
      <c r="R38" s="190"/>
      <c r="S38" s="195"/>
      <c r="T38" s="195"/>
      <c r="U38" s="179"/>
      <c r="V38" s="257"/>
      <c r="W38" s="267"/>
      <c r="X38" s="257"/>
      <c r="Y38" s="267"/>
      <c r="Z38" s="187"/>
      <c r="AA38" s="263"/>
      <c r="AB38" s="247"/>
      <c r="AC38" s="187"/>
      <c r="AD38" s="261"/>
      <c r="AE38" s="265"/>
      <c r="AF38" s="257"/>
      <c r="AG38" s="259"/>
      <c r="AH38" s="261"/>
      <c r="AI38" s="187"/>
      <c r="AJ38" s="243"/>
      <c r="AK38" s="253"/>
      <c r="AL38" s="187"/>
      <c r="AM38" s="243"/>
      <c r="AN38" s="255"/>
      <c r="AO38" s="253"/>
      <c r="AP38" s="187"/>
      <c r="AQ38" s="208">
        <v>104</v>
      </c>
      <c r="AR38" s="209" t="str">
        <f>IF(AU38="","",CONCATENATE(C38,"-",VLOOKUP(AS38,[15]Configuración!$J$75:$K$77,2,FALSE),'Matriz Riesgos 3a parte'!AQ38))</f>
        <v/>
      </c>
      <c r="AS38" s="210"/>
      <c r="AT38" s="211" t="str">
        <f>IFERROR(VLOOKUP(AS38,[15]Configuración!$AI$2:$AK$4,3,FALSE),"")</f>
        <v/>
      </c>
      <c r="AU38" s="210"/>
      <c r="AV38" s="210"/>
      <c r="AW38" s="210"/>
      <c r="AX38" s="210"/>
      <c r="AY38" s="210"/>
      <c r="AZ38" s="210"/>
      <c r="BA38" s="210"/>
      <c r="BB38" s="211" t="str">
        <f>IFERROR(VLOOKUP(BA38,[15]Configuración!$AI$7:$AK$8,3,FALSE),"")</f>
        <v/>
      </c>
      <c r="BC38" s="216" t="str">
        <f t="shared" si="2"/>
        <v/>
      </c>
      <c r="BD38" s="214" t="str">
        <f t="shared" si="5"/>
        <v/>
      </c>
      <c r="BE38" s="245"/>
      <c r="BF38" s="239"/>
      <c r="BG38" s="241"/>
      <c r="BH38" s="187"/>
      <c r="BI38" s="214" t="str">
        <f t="shared" si="6"/>
        <v/>
      </c>
      <c r="BJ38" s="251"/>
      <c r="BK38" s="251"/>
      <c r="BL38" s="251"/>
      <c r="BM38" s="245"/>
      <c r="BN38" s="239"/>
      <c r="BO38" s="241"/>
      <c r="BP38" s="187"/>
      <c r="BQ38" s="243"/>
      <c r="BR38" s="245"/>
      <c r="BS38" s="247"/>
      <c r="BT38" s="249"/>
      <c r="BU38" s="219" t="s">
        <v>1085</v>
      </c>
    </row>
    <row r="39" spans="1:73" s="33" customFormat="1" ht="16.149999999999999" customHeight="1" x14ac:dyDescent="0.35">
      <c r="A39" s="255"/>
      <c r="B39" s="247"/>
      <c r="C39" s="188" t="str">
        <f>+B35</f>
        <v/>
      </c>
      <c r="D39" s="269"/>
      <c r="E39" s="179"/>
      <c r="F39" s="189">
        <v>5</v>
      </c>
      <c r="G39" s="190"/>
      <c r="H39" s="191"/>
      <c r="I39" s="195"/>
      <c r="J39" s="192" t="str">
        <f t="shared" si="0"/>
        <v/>
      </c>
      <c r="K39" s="195"/>
      <c r="L39" s="271"/>
      <c r="M39" s="193" t="str">
        <f t="shared" si="4"/>
        <v/>
      </c>
      <c r="N39" s="273"/>
      <c r="O39" s="156" t="str">
        <f t="shared" ref="O39:O54" si="7">+O38</f>
        <v/>
      </c>
      <c r="P39" s="194">
        <v>5</v>
      </c>
      <c r="Q39" s="192" t="str">
        <f t="shared" si="1"/>
        <v/>
      </c>
      <c r="R39" s="190"/>
      <c r="S39" s="195"/>
      <c r="T39" s="195"/>
      <c r="U39" s="179"/>
      <c r="V39" s="257"/>
      <c r="W39" s="267"/>
      <c r="X39" s="257"/>
      <c r="Y39" s="267"/>
      <c r="Z39" s="187"/>
      <c r="AA39" s="263"/>
      <c r="AB39" s="247"/>
      <c r="AC39" s="187"/>
      <c r="AD39" s="261"/>
      <c r="AE39" s="265"/>
      <c r="AF39" s="257"/>
      <c r="AG39" s="259"/>
      <c r="AH39" s="261"/>
      <c r="AI39" s="187"/>
      <c r="AJ39" s="243"/>
      <c r="AK39" s="253"/>
      <c r="AL39" s="187"/>
      <c r="AM39" s="243"/>
      <c r="AN39" s="255"/>
      <c r="AO39" s="253"/>
      <c r="AP39" s="187"/>
      <c r="AQ39" s="208">
        <v>105</v>
      </c>
      <c r="AR39" s="209" t="str">
        <f>IF(AU39="","",CONCATENATE(C39,"-",VLOOKUP(AS39,[15]Configuración!$J$75:$K$77,2,FALSE),'Matriz Riesgos 3a parte'!AQ39))</f>
        <v/>
      </c>
      <c r="AS39" s="210"/>
      <c r="AT39" s="211" t="str">
        <f>IFERROR(VLOOKUP(AS39,[15]Configuración!$AI$2:$AK$4,3,FALSE),"")</f>
        <v/>
      </c>
      <c r="AU39" s="210"/>
      <c r="AV39" s="210"/>
      <c r="AW39" s="210"/>
      <c r="AX39" s="210"/>
      <c r="AY39" s="210"/>
      <c r="AZ39" s="210"/>
      <c r="BA39" s="210"/>
      <c r="BB39" s="211" t="str">
        <f>IFERROR(VLOOKUP(BA39,[15]Configuración!$AI$7:$AK$8,3,FALSE),"")</f>
        <v/>
      </c>
      <c r="BC39" s="216" t="str">
        <f t="shared" si="2"/>
        <v/>
      </c>
      <c r="BD39" s="214" t="str">
        <f t="shared" si="5"/>
        <v/>
      </c>
      <c r="BE39" s="245"/>
      <c r="BF39" s="239"/>
      <c r="BG39" s="241"/>
      <c r="BH39" s="187"/>
      <c r="BI39" s="214" t="str">
        <f t="shared" si="6"/>
        <v/>
      </c>
      <c r="BJ39" s="251"/>
      <c r="BK39" s="251"/>
      <c r="BL39" s="251"/>
      <c r="BM39" s="245"/>
      <c r="BN39" s="239"/>
      <c r="BO39" s="241"/>
      <c r="BP39" s="187"/>
      <c r="BQ39" s="243"/>
      <c r="BR39" s="245"/>
      <c r="BS39" s="247"/>
      <c r="BT39" s="249"/>
      <c r="BU39" s="219" t="s">
        <v>1085</v>
      </c>
    </row>
    <row r="40" spans="1:73" ht="16.149999999999999" customHeight="1" x14ac:dyDescent="0.35">
      <c r="A40" s="255"/>
      <c r="B40" s="247"/>
      <c r="C40" s="188" t="str">
        <f>+B35</f>
        <v/>
      </c>
      <c r="D40" s="269"/>
      <c r="E40" s="220"/>
      <c r="F40" s="189">
        <v>6</v>
      </c>
      <c r="G40" s="221"/>
      <c r="H40" s="222"/>
      <c r="I40" s="221"/>
      <c r="J40" s="223" t="str">
        <f t="shared" si="0"/>
        <v/>
      </c>
      <c r="K40" s="221"/>
      <c r="L40" s="271"/>
      <c r="M40" s="193" t="str">
        <f t="shared" si="4"/>
        <v/>
      </c>
      <c r="N40" s="273"/>
      <c r="O40" s="156" t="str">
        <f t="shared" si="7"/>
        <v/>
      </c>
      <c r="P40" s="224">
        <v>6</v>
      </c>
      <c r="Q40" s="192" t="str">
        <f t="shared" si="1"/>
        <v/>
      </c>
      <c r="R40" s="221"/>
      <c r="S40" s="195"/>
      <c r="T40" s="195"/>
      <c r="U40" s="220"/>
      <c r="V40" s="257"/>
      <c r="W40" s="267"/>
      <c r="X40" s="257"/>
      <c r="Y40" s="267"/>
      <c r="Z40" s="219"/>
      <c r="AA40" s="263"/>
      <c r="AB40" s="247"/>
      <c r="AC40" s="219"/>
      <c r="AD40" s="261"/>
      <c r="AE40" s="265"/>
      <c r="AF40" s="257"/>
      <c r="AG40" s="259"/>
      <c r="AH40" s="261"/>
      <c r="AI40" s="219"/>
      <c r="AJ40" s="243"/>
      <c r="AK40" s="253"/>
      <c r="AL40" s="219"/>
      <c r="AM40" s="243"/>
      <c r="AN40" s="255"/>
      <c r="AO40" s="253"/>
      <c r="AP40" s="219"/>
      <c r="AQ40" s="208">
        <v>106</v>
      </c>
      <c r="AR40" s="209" t="str">
        <f>IF(AU40="","",CONCATENATE(C40,"-",VLOOKUP(AS40,[15]Configuración!$J$75:$K$77,2,FALSE),'Matriz Riesgos 3a parte'!AQ40))</f>
        <v/>
      </c>
      <c r="AS40" s="210"/>
      <c r="AT40" s="211" t="str">
        <f>IFERROR(VLOOKUP(AS40,[15]Configuración!$AI$2:$AK$4,3,FALSE),"")</f>
        <v/>
      </c>
      <c r="AU40" s="210"/>
      <c r="AV40" s="210"/>
      <c r="AW40" s="210"/>
      <c r="AX40" s="210"/>
      <c r="AY40" s="210"/>
      <c r="AZ40" s="210"/>
      <c r="BA40" s="210"/>
      <c r="BB40" s="211" t="str">
        <f>IFERROR(VLOOKUP(BA40,[15]Configuración!$AI$7:$AK$8,3,FALSE),"")</f>
        <v/>
      </c>
      <c r="BC40" s="216" t="str">
        <f t="shared" si="2"/>
        <v/>
      </c>
      <c r="BD40" s="214" t="str">
        <f t="shared" si="5"/>
        <v/>
      </c>
      <c r="BE40" s="245"/>
      <c r="BF40" s="239"/>
      <c r="BG40" s="241"/>
      <c r="BH40" s="219"/>
      <c r="BI40" s="214" t="str">
        <f t="shared" si="6"/>
        <v/>
      </c>
      <c r="BJ40" s="251"/>
      <c r="BK40" s="251"/>
      <c r="BL40" s="251"/>
      <c r="BM40" s="245"/>
      <c r="BN40" s="239"/>
      <c r="BO40" s="241"/>
      <c r="BP40" s="219"/>
      <c r="BQ40" s="243"/>
      <c r="BR40" s="245"/>
      <c r="BS40" s="247"/>
      <c r="BT40" s="249"/>
      <c r="BU40" s="219" t="s">
        <v>1085</v>
      </c>
    </row>
    <row r="41" spans="1:73" ht="16.149999999999999" customHeight="1" x14ac:dyDescent="0.35">
      <c r="A41" s="255"/>
      <c r="B41" s="247"/>
      <c r="C41" s="188" t="str">
        <f>+B35</f>
        <v/>
      </c>
      <c r="D41" s="269"/>
      <c r="E41" s="220"/>
      <c r="F41" s="189">
        <v>7</v>
      </c>
      <c r="G41" s="221"/>
      <c r="H41" s="222"/>
      <c r="I41" s="221"/>
      <c r="J41" s="223" t="str">
        <f t="shared" si="0"/>
        <v/>
      </c>
      <c r="K41" s="221"/>
      <c r="L41" s="271"/>
      <c r="M41" s="193" t="str">
        <f t="shared" si="4"/>
        <v/>
      </c>
      <c r="N41" s="273"/>
      <c r="O41" s="156" t="str">
        <f t="shared" si="7"/>
        <v/>
      </c>
      <c r="P41" s="224">
        <v>7</v>
      </c>
      <c r="Q41" s="192" t="str">
        <f t="shared" si="1"/>
        <v/>
      </c>
      <c r="R41" s="221"/>
      <c r="S41" s="195"/>
      <c r="T41" s="195"/>
      <c r="U41" s="220"/>
      <c r="V41" s="257"/>
      <c r="W41" s="267"/>
      <c r="X41" s="257"/>
      <c r="Y41" s="267"/>
      <c r="Z41" s="219"/>
      <c r="AA41" s="263"/>
      <c r="AB41" s="247"/>
      <c r="AC41" s="219"/>
      <c r="AD41" s="261"/>
      <c r="AE41" s="265"/>
      <c r="AF41" s="257"/>
      <c r="AG41" s="259"/>
      <c r="AH41" s="261"/>
      <c r="AI41" s="219"/>
      <c r="AJ41" s="243"/>
      <c r="AK41" s="253"/>
      <c r="AL41" s="219"/>
      <c r="AM41" s="243"/>
      <c r="AN41" s="255"/>
      <c r="AO41" s="253"/>
      <c r="AP41" s="219"/>
      <c r="AQ41" s="208">
        <v>107</v>
      </c>
      <c r="AR41" s="209" t="str">
        <f>IF(AU41="","",CONCATENATE(C41,"-",VLOOKUP(AS41,[15]Configuración!$J$75:$K$77,2,FALSE),'Matriz Riesgos 3a parte'!AQ41))</f>
        <v/>
      </c>
      <c r="AS41" s="210"/>
      <c r="AT41" s="211" t="str">
        <f>IFERROR(VLOOKUP(AS41,[15]Configuración!$AI$2:$AK$4,3,FALSE),"")</f>
        <v/>
      </c>
      <c r="AU41" s="210"/>
      <c r="AV41" s="210"/>
      <c r="AW41" s="210"/>
      <c r="AX41" s="210"/>
      <c r="AY41" s="210"/>
      <c r="AZ41" s="210"/>
      <c r="BA41" s="210"/>
      <c r="BB41" s="211" t="str">
        <f>IFERROR(VLOOKUP(BA41,[15]Configuración!$AI$7:$AK$8,3,FALSE),"")</f>
        <v/>
      </c>
      <c r="BC41" s="216" t="str">
        <f t="shared" si="2"/>
        <v/>
      </c>
      <c r="BD41" s="214" t="str">
        <f t="shared" si="5"/>
        <v/>
      </c>
      <c r="BE41" s="245"/>
      <c r="BF41" s="239"/>
      <c r="BG41" s="241"/>
      <c r="BH41" s="219"/>
      <c r="BI41" s="214" t="str">
        <f t="shared" si="6"/>
        <v/>
      </c>
      <c r="BJ41" s="251"/>
      <c r="BK41" s="251"/>
      <c r="BL41" s="251"/>
      <c r="BM41" s="245"/>
      <c r="BN41" s="239"/>
      <c r="BO41" s="241"/>
      <c r="BP41" s="219"/>
      <c r="BQ41" s="243"/>
      <c r="BR41" s="245"/>
      <c r="BS41" s="247"/>
      <c r="BT41" s="249"/>
      <c r="BU41" s="219" t="s">
        <v>1085</v>
      </c>
    </row>
    <row r="42" spans="1:73" ht="16.149999999999999" customHeight="1" x14ac:dyDescent="0.35">
      <c r="A42" s="255"/>
      <c r="B42" s="247"/>
      <c r="C42" s="188" t="str">
        <f>+B35</f>
        <v/>
      </c>
      <c r="D42" s="269"/>
      <c r="E42" s="220"/>
      <c r="F42" s="189">
        <v>8</v>
      </c>
      <c r="G42" s="221"/>
      <c r="H42" s="222"/>
      <c r="I42" s="221"/>
      <c r="J42" s="223" t="str">
        <f t="shared" si="0"/>
        <v/>
      </c>
      <c r="K42" s="221"/>
      <c r="L42" s="271"/>
      <c r="M42" s="193" t="str">
        <f t="shared" si="4"/>
        <v/>
      </c>
      <c r="N42" s="273"/>
      <c r="O42" s="156" t="str">
        <f t="shared" si="7"/>
        <v/>
      </c>
      <c r="P42" s="224">
        <v>8</v>
      </c>
      <c r="Q42" s="192" t="str">
        <f t="shared" si="1"/>
        <v/>
      </c>
      <c r="R42" s="221"/>
      <c r="S42" s="195"/>
      <c r="T42" s="195"/>
      <c r="U42" s="220"/>
      <c r="V42" s="257"/>
      <c r="W42" s="267"/>
      <c r="X42" s="257"/>
      <c r="Y42" s="267"/>
      <c r="Z42" s="219"/>
      <c r="AA42" s="263"/>
      <c r="AB42" s="247"/>
      <c r="AC42" s="219"/>
      <c r="AD42" s="261"/>
      <c r="AE42" s="265"/>
      <c r="AF42" s="257"/>
      <c r="AG42" s="259"/>
      <c r="AH42" s="261"/>
      <c r="AI42" s="219"/>
      <c r="AJ42" s="243"/>
      <c r="AK42" s="253"/>
      <c r="AL42" s="219"/>
      <c r="AM42" s="243"/>
      <c r="AN42" s="255"/>
      <c r="AO42" s="253"/>
      <c r="AP42" s="219"/>
      <c r="AQ42" s="208">
        <v>108</v>
      </c>
      <c r="AR42" s="209" t="str">
        <f>IF(AU42="","",CONCATENATE(C42,"-",VLOOKUP(AS42,[15]Configuración!$J$75:$K$77,2,FALSE),'Matriz Riesgos 3a parte'!AQ42))</f>
        <v/>
      </c>
      <c r="AS42" s="210"/>
      <c r="AT42" s="211" t="str">
        <f>IFERROR(VLOOKUP(AS42,[15]Configuración!$AI$2:$AK$4,3,FALSE),"")</f>
        <v/>
      </c>
      <c r="AU42" s="210"/>
      <c r="AV42" s="210"/>
      <c r="AW42" s="210"/>
      <c r="AX42" s="210"/>
      <c r="AY42" s="210"/>
      <c r="AZ42" s="210"/>
      <c r="BA42" s="210"/>
      <c r="BB42" s="211" t="str">
        <f>IFERROR(VLOOKUP(BA42,[15]Configuración!$AI$7:$AK$8,3,FALSE),"")</f>
        <v/>
      </c>
      <c r="BC42" s="216" t="str">
        <f t="shared" si="2"/>
        <v/>
      </c>
      <c r="BD42" s="214" t="str">
        <f t="shared" si="5"/>
        <v/>
      </c>
      <c r="BE42" s="245"/>
      <c r="BF42" s="239"/>
      <c r="BG42" s="241"/>
      <c r="BH42" s="219"/>
      <c r="BI42" s="214" t="str">
        <f t="shared" si="6"/>
        <v/>
      </c>
      <c r="BJ42" s="251"/>
      <c r="BK42" s="251"/>
      <c r="BL42" s="251"/>
      <c r="BM42" s="245"/>
      <c r="BN42" s="239"/>
      <c r="BO42" s="241"/>
      <c r="BP42" s="219"/>
      <c r="BQ42" s="243"/>
      <c r="BR42" s="245"/>
      <c r="BS42" s="247"/>
      <c r="BT42" s="249"/>
      <c r="BU42" s="219" t="s">
        <v>1085</v>
      </c>
    </row>
    <row r="43" spans="1:73" ht="16.149999999999999" customHeight="1" x14ac:dyDescent="0.35">
      <c r="A43" s="255"/>
      <c r="B43" s="247"/>
      <c r="C43" s="188" t="str">
        <f>+B35</f>
        <v/>
      </c>
      <c r="D43" s="269"/>
      <c r="E43" s="220"/>
      <c r="F43" s="189">
        <v>9</v>
      </c>
      <c r="G43" s="221"/>
      <c r="H43" s="222"/>
      <c r="I43" s="221"/>
      <c r="J43" s="223" t="str">
        <f t="shared" si="0"/>
        <v/>
      </c>
      <c r="K43" s="221"/>
      <c r="L43" s="271"/>
      <c r="M43" s="193" t="str">
        <f t="shared" si="4"/>
        <v/>
      </c>
      <c r="N43" s="273"/>
      <c r="O43" s="156" t="str">
        <f t="shared" si="7"/>
        <v/>
      </c>
      <c r="P43" s="224">
        <v>9</v>
      </c>
      <c r="Q43" s="192" t="str">
        <f t="shared" si="1"/>
        <v/>
      </c>
      <c r="R43" s="221"/>
      <c r="S43" s="195"/>
      <c r="T43" s="195"/>
      <c r="U43" s="220"/>
      <c r="V43" s="257"/>
      <c r="W43" s="267"/>
      <c r="X43" s="257"/>
      <c r="Y43" s="267"/>
      <c r="Z43" s="219"/>
      <c r="AA43" s="263"/>
      <c r="AB43" s="247"/>
      <c r="AC43" s="219"/>
      <c r="AD43" s="261"/>
      <c r="AE43" s="265"/>
      <c r="AF43" s="257"/>
      <c r="AG43" s="259"/>
      <c r="AH43" s="261"/>
      <c r="AI43" s="219"/>
      <c r="AJ43" s="243"/>
      <c r="AK43" s="253"/>
      <c r="AL43" s="219"/>
      <c r="AM43" s="243"/>
      <c r="AN43" s="255"/>
      <c r="AO43" s="253"/>
      <c r="AP43" s="219"/>
      <c r="AQ43" s="208">
        <v>109</v>
      </c>
      <c r="AR43" s="209" t="str">
        <f>IF(AU43="","",CONCATENATE(C43,"-",VLOOKUP(AS43,[15]Configuración!$J$75:$K$77,2,FALSE),'Matriz Riesgos 3a parte'!AQ43))</f>
        <v/>
      </c>
      <c r="AS43" s="210"/>
      <c r="AT43" s="211" t="str">
        <f>IFERROR(VLOOKUP(AS43,[15]Configuración!$AI$2:$AK$4,3,FALSE),"")</f>
        <v/>
      </c>
      <c r="AU43" s="210"/>
      <c r="AV43" s="210"/>
      <c r="AW43" s="210"/>
      <c r="AX43" s="210"/>
      <c r="AY43" s="210"/>
      <c r="AZ43" s="210"/>
      <c r="BA43" s="210"/>
      <c r="BB43" s="211" t="str">
        <f>IFERROR(VLOOKUP(BA43,[15]Configuración!$AI$7:$AK$8,3,FALSE),"")</f>
        <v/>
      </c>
      <c r="BC43" s="216" t="str">
        <f t="shared" si="2"/>
        <v/>
      </c>
      <c r="BD43" s="214" t="str">
        <f t="shared" si="5"/>
        <v/>
      </c>
      <c r="BE43" s="245"/>
      <c r="BF43" s="239"/>
      <c r="BG43" s="241"/>
      <c r="BH43" s="219"/>
      <c r="BI43" s="214" t="str">
        <f t="shared" si="6"/>
        <v/>
      </c>
      <c r="BJ43" s="251"/>
      <c r="BK43" s="251"/>
      <c r="BL43" s="251"/>
      <c r="BM43" s="245"/>
      <c r="BN43" s="239"/>
      <c r="BO43" s="241"/>
      <c r="BP43" s="219"/>
      <c r="BQ43" s="243"/>
      <c r="BR43" s="245"/>
      <c r="BS43" s="247"/>
      <c r="BT43" s="249"/>
      <c r="BU43" s="219" t="s">
        <v>1085</v>
      </c>
    </row>
    <row r="44" spans="1:73" ht="16.149999999999999" customHeight="1" x14ac:dyDescent="0.35">
      <c r="A44" s="255"/>
      <c r="B44" s="247"/>
      <c r="C44" s="188" t="str">
        <f>+B35</f>
        <v/>
      </c>
      <c r="D44" s="269"/>
      <c r="E44" s="220"/>
      <c r="F44" s="189">
        <v>10</v>
      </c>
      <c r="G44" s="221"/>
      <c r="H44" s="222"/>
      <c r="I44" s="221"/>
      <c r="J44" s="223" t="str">
        <f t="shared" si="0"/>
        <v/>
      </c>
      <c r="K44" s="221"/>
      <c r="L44" s="271"/>
      <c r="M44" s="193" t="str">
        <f t="shared" si="4"/>
        <v/>
      </c>
      <c r="N44" s="273"/>
      <c r="O44" s="156" t="str">
        <f t="shared" si="7"/>
        <v/>
      </c>
      <c r="P44" s="224">
        <v>10</v>
      </c>
      <c r="Q44" s="192" t="str">
        <f t="shared" si="1"/>
        <v/>
      </c>
      <c r="R44" s="221"/>
      <c r="S44" s="195"/>
      <c r="T44" s="195"/>
      <c r="U44" s="220"/>
      <c r="V44" s="257"/>
      <c r="W44" s="267"/>
      <c r="X44" s="257"/>
      <c r="Y44" s="267"/>
      <c r="Z44" s="219"/>
      <c r="AA44" s="263"/>
      <c r="AB44" s="247"/>
      <c r="AC44" s="219"/>
      <c r="AD44" s="261"/>
      <c r="AE44" s="265"/>
      <c r="AF44" s="257"/>
      <c r="AG44" s="259"/>
      <c r="AH44" s="261"/>
      <c r="AI44" s="219"/>
      <c r="AJ44" s="243"/>
      <c r="AK44" s="253"/>
      <c r="AL44" s="219"/>
      <c r="AM44" s="243"/>
      <c r="AN44" s="255"/>
      <c r="AO44" s="253"/>
      <c r="AP44" s="219"/>
      <c r="AQ44" s="208">
        <v>110</v>
      </c>
      <c r="AR44" s="209" t="str">
        <f>IF(AU44="","",CONCATENATE(C44,"-",VLOOKUP(AS44,[15]Configuración!$J$75:$K$77,2,FALSE),'Matriz Riesgos 3a parte'!AQ44))</f>
        <v/>
      </c>
      <c r="AS44" s="210"/>
      <c r="AT44" s="211" t="str">
        <f>IFERROR(VLOOKUP(AS44,[15]Configuración!$AI$2:$AK$4,3,FALSE),"")</f>
        <v/>
      </c>
      <c r="AU44" s="210"/>
      <c r="AV44" s="210"/>
      <c r="AW44" s="210"/>
      <c r="AX44" s="210"/>
      <c r="AY44" s="210"/>
      <c r="AZ44" s="210"/>
      <c r="BA44" s="210"/>
      <c r="BB44" s="211" t="str">
        <f>IFERROR(VLOOKUP(BA44,[15]Configuración!$AI$7:$AK$8,3,FALSE),"")</f>
        <v/>
      </c>
      <c r="BC44" s="216" t="str">
        <f t="shared" si="2"/>
        <v/>
      </c>
      <c r="BD44" s="214" t="str">
        <f t="shared" si="5"/>
        <v/>
      </c>
      <c r="BE44" s="245"/>
      <c r="BF44" s="239"/>
      <c r="BG44" s="241"/>
      <c r="BH44" s="219"/>
      <c r="BI44" s="214" t="str">
        <f t="shared" si="6"/>
        <v/>
      </c>
      <c r="BJ44" s="251"/>
      <c r="BK44" s="251"/>
      <c r="BL44" s="251"/>
      <c r="BM44" s="245"/>
      <c r="BN44" s="239"/>
      <c r="BO44" s="241"/>
      <c r="BP44" s="219"/>
      <c r="BQ44" s="243"/>
      <c r="BR44" s="245"/>
      <c r="BS44" s="247"/>
      <c r="BT44" s="249"/>
      <c r="BU44" s="219" t="s">
        <v>1085</v>
      </c>
    </row>
    <row r="45" spans="1:73" ht="16.149999999999999" customHeight="1" x14ac:dyDescent="0.35">
      <c r="A45" s="255"/>
      <c r="B45" s="247"/>
      <c r="C45" s="188" t="str">
        <f>+B35</f>
        <v/>
      </c>
      <c r="D45" s="269"/>
      <c r="E45" s="220"/>
      <c r="F45" s="189">
        <v>11</v>
      </c>
      <c r="G45" s="221"/>
      <c r="H45" s="222"/>
      <c r="I45" s="221"/>
      <c r="J45" s="223" t="str">
        <f t="shared" si="0"/>
        <v/>
      </c>
      <c r="K45" s="221"/>
      <c r="L45" s="271"/>
      <c r="M45" s="193" t="str">
        <f t="shared" si="4"/>
        <v/>
      </c>
      <c r="N45" s="273"/>
      <c r="O45" s="156" t="str">
        <f t="shared" si="7"/>
        <v/>
      </c>
      <c r="P45" s="224">
        <v>11</v>
      </c>
      <c r="Q45" s="192" t="str">
        <f t="shared" si="1"/>
        <v/>
      </c>
      <c r="R45" s="221"/>
      <c r="S45" s="195"/>
      <c r="T45" s="195"/>
      <c r="U45" s="220"/>
      <c r="V45" s="257"/>
      <c r="W45" s="267"/>
      <c r="X45" s="257"/>
      <c r="Y45" s="267"/>
      <c r="Z45" s="219"/>
      <c r="AA45" s="263"/>
      <c r="AB45" s="247"/>
      <c r="AC45" s="219"/>
      <c r="AD45" s="261"/>
      <c r="AE45" s="265"/>
      <c r="AF45" s="257"/>
      <c r="AG45" s="259"/>
      <c r="AH45" s="261"/>
      <c r="AI45" s="219"/>
      <c r="AJ45" s="243"/>
      <c r="AK45" s="253"/>
      <c r="AL45" s="219"/>
      <c r="AM45" s="243"/>
      <c r="AN45" s="255"/>
      <c r="AO45" s="253"/>
      <c r="AP45" s="219"/>
      <c r="AQ45" s="208">
        <v>111</v>
      </c>
      <c r="AR45" s="209" t="str">
        <f>IF(AU45="","",CONCATENATE(C45,"-",VLOOKUP(AS45,[15]Configuración!$J$75:$K$77,2,FALSE),'Matriz Riesgos 3a parte'!AQ45))</f>
        <v/>
      </c>
      <c r="AS45" s="210"/>
      <c r="AT45" s="211" t="str">
        <f>IFERROR(VLOOKUP(AS45,[15]Configuración!$AI$2:$AK$4,3,FALSE),"")</f>
        <v/>
      </c>
      <c r="AU45" s="210"/>
      <c r="AV45" s="210"/>
      <c r="AW45" s="210"/>
      <c r="AX45" s="210"/>
      <c r="AY45" s="210"/>
      <c r="AZ45" s="210"/>
      <c r="BA45" s="210"/>
      <c r="BB45" s="211" t="str">
        <f>IFERROR(VLOOKUP(BA45,[15]Configuración!$AI$7:$AK$8,3,FALSE),"")</f>
        <v/>
      </c>
      <c r="BC45" s="216" t="str">
        <f t="shared" si="2"/>
        <v/>
      </c>
      <c r="BD45" s="214" t="str">
        <f t="shared" si="5"/>
        <v/>
      </c>
      <c r="BE45" s="245"/>
      <c r="BF45" s="239"/>
      <c r="BG45" s="241"/>
      <c r="BH45" s="219"/>
      <c r="BI45" s="214" t="str">
        <f t="shared" si="6"/>
        <v/>
      </c>
      <c r="BJ45" s="251"/>
      <c r="BK45" s="251"/>
      <c r="BL45" s="251"/>
      <c r="BM45" s="245"/>
      <c r="BN45" s="239"/>
      <c r="BO45" s="241"/>
      <c r="BP45" s="219"/>
      <c r="BQ45" s="243"/>
      <c r="BR45" s="245"/>
      <c r="BS45" s="247"/>
      <c r="BT45" s="249"/>
      <c r="BU45" s="219" t="s">
        <v>1085</v>
      </c>
    </row>
    <row r="46" spans="1:73" ht="16.149999999999999" customHeight="1" x14ac:dyDescent="0.35">
      <c r="A46" s="255"/>
      <c r="B46" s="247"/>
      <c r="C46" s="188" t="str">
        <f>+B35</f>
        <v/>
      </c>
      <c r="D46" s="269"/>
      <c r="E46" s="220"/>
      <c r="F46" s="189">
        <v>12</v>
      </c>
      <c r="G46" s="221"/>
      <c r="H46" s="222"/>
      <c r="I46" s="221"/>
      <c r="J46" s="223" t="str">
        <f t="shared" si="0"/>
        <v/>
      </c>
      <c r="K46" s="221"/>
      <c r="L46" s="271"/>
      <c r="M46" s="193" t="str">
        <f t="shared" si="4"/>
        <v/>
      </c>
      <c r="N46" s="273"/>
      <c r="O46" s="156" t="str">
        <f t="shared" si="7"/>
        <v/>
      </c>
      <c r="P46" s="224">
        <v>12</v>
      </c>
      <c r="Q46" s="192" t="str">
        <f t="shared" si="1"/>
        <v/>
      </c>
      <c r="R46" s="221"/>
      <c r="S46" s="195"/>
      <c r="T46" s="195"/>
      <c r="U46" s="220"/>
      <c r="V46" s="257"/>
      <c r="W46" s="267"/>
      <c r="X46" s="257"/>
      <c r="Y46" s="267"/>
      <c r="Z46" s="219"/>
      <c r="AA46" s="263"/>
      <c r="AB46" s="247"/>
      <c r="AC46" s="219"/>
      <c r="AD46" s="261"/>
      <c r="AE46" s="265"/>
      <c r="AF46" s="257"/>
      <c r="AG46" s="259"/>
      <c r="AH46" s="261"/>
      <c r="AI46" s="219"/>
      <c r="AJ46" s="243"/>
      <c r="AK46" s="253"/>
      <c r="AL46" s="219"/>
      <c r="AM46" s="243"/>
      <c r="AN46" s="255"/>
      <c r="AO46" s="253"/>
      <c r="AP46" s="219"/>
      <c r="AQ46" s="208">
        <v>112</v>
      </c>
      <c r="AR46" s="209" t="str">
        <f>IF(AU46="","",CONCATENATE(C46,"-",VLOOKUP(AS46,[15]Configuración!$J$75:$K$77,2,FALSE),'Matriz Riesgos 3a parte'!AQ46))</f>
        <v/>
      </c>
      <c r="AS46" s="210"/>
      <c r="AT46" s="211" t="str">
        <f>IFERROR(VLOOKUP(AS46,[15]Configuración!$AI$2:$AK$4,3,FALSE),"")</f>
        <v/>
      </c>
      <c r="AU46" s="210"/>
      <c r="AV46" s="210"/>
      <c r="AW46" s="210"/>
      <c r="AX46" s="210"/>
      <c r="AY46" s="210"/>
      <c r="AZ46" s="210"/>
      <c r="BA46" s="210"/>
      <c r="BB46" s="211" t="str">
        <f>IFERROR(VLOOKUP(BA46,[15]Configuración!$AI$7:$AK$8,3,FALSE),"")</f>
        <v/>
      </c>
      <c r="BC46" s="216" t="str">
        <f t="shared" si="2"/>
        <v/>
      </c>
      <c r="BD46" s="214" t="str">
        <f t="shared" si="5"/>
        <v/>
      </c>
      <c r="BE46" s="245"/>
      <c r="BF46" s="239"/>
      <c r="BG46" s="241"/>
      <c r="BH46" s="219"/>
      <c r="BI46" s="214" t="str">
        <f t="shared" si="6"/>
        <v/>
      </c>
      <c r="BJ46" s="251"/>
      <c r="BK46" s="251"/>
      <c r="BL46" s="251"/>
      <c r="BM46" s="245"/>
      <c r="BN46" s="239"/>
      <c r="BO46" s="241"/>
      <c r="BP46" s="219"/>
      <c r="BQ46" s="243"/>
      <c r="BR46" s="245"/>
      <c r="BS46" s="247"/>
      <c r="BT46" s="249"/>
      <c r="BU46" s="219" t="s">
        <v>1085</v>
      </c>
    </row>
    <row r="47" spans="1:73" ht="16.149999999999999" customHeight="1" x14ac:dyDescent="0.35">
      <c r="A47" s="255"/>
      <c r="B47" s="247"/>
      <c r="C47" s="188" t="str">
        <f>+B35</f>
        <v/>
      </c>
      <c r="D47" s="269"/>
      <c r="E47" s="220"/>
      <c r="F47" s="189">
        <v>13</v>
      </c>
      <c r="G47" s="221"/>
      <c r="H47" s="222"/>
      <c r="I47" s="221"/>
      <c r="J47" s="223" t="str">
        <f t="shared" si="0"/>
        <v/>
      </c>
      <c r="K47" s="221"/>
      <c r="L47" s="271"/>
      <c r="M47" s="193" t="str">
        <f t="shared" si="4"/>
        <v/>
      </c>
      <c r="N47" s="273"/>
      <c r="O47" s="156" t="str">
        <f t="shared" si="7"/>
        <v/>
      </c>
      <c r="P47" s="224">
        <v>13</v>
      </c>
      <c r="Q47" s="192" t="str">
        <f t="shared" si="1"/>
        <v/>
      </c>
      <c r="R47" s="221"/>
      <c r="S47" s="195"/>
      <c r="T47" s="195"/>
      <c r="U47" s="220"/>
      <c r="V47" s="257"/>
      <c r="W47" s="267"/>
      <c r="X47" s="257"/>
      <c r="Y47" s="267"/>
      <c r="Z47" s="219"/>
      <c r="AA47" s="263"/>
      <c r="AB47" s="247"/>
      <c r="AC47" s="219"/>
      <c r="AD47" s="261"/>
      <c r="AE47" s="265"/>
      <c r="AF47" s="257"/>
      <c r="AG47" s="259"/>
      <c r="AH47" s="261"/>
      <c r="AI47" s="219"/>
      <c r="AJ47" s="243"/>
      <c r="AK47" s="253"/>
      <c r="AL47" s="219"/>
      <c r="AM47" s="243"/>
      <c r="AN47" s="255"/>
      <c r="AO47" s="253"/>
      <c r="AP47" s="219"/>
      <c r="AQ47" s="208">
        <v>113</v>
      </c>
      <c r="AR47" s="209" t="str">
        <f>IF(AU47="","",CONCATENATE(C47,"-",VLOOKUP(AS47,[15]Configuración!$J$75:$K$77,2,FALSE),'Matriz Riesgos 3a parte'!AQ47))</f>
        <v/>
      </c>
      <c r="AS47" s="210"/>
      <c r="AT47" s="211" t="str">
        <f>IFERROR(VLOOKUP(AS47,[15]Configuración!$AI$2:$AK$4,3,FALSE),"")</f>
        <v/>
      </c>
      <c r="AU47" s="210"/>
      <c r="AV47" s="210"/>
      <c r="AW47" s="210"/>
      <c r="AX47" s="210"/>
      <c r="AY47" s="210"/>
      <c r="AZ47" s="210"/>
      <c r="BA47" s="210"/>
      <c r="BB47" s="211" t="str">
        <f>IFERROR(VLOOKUP(BA47,[15]Configuración!$AI$7:$AK$8,3,FALSE),"")</f>
        <v/>
      </c>
      <c r="BC47" s="216" t="str">
        <f t="shared" si="2"/>
        <v/>
      </c>
      <c r="BD47" s="214" t="str">
        <f t="shared" si="5"/>
        <v/>
      </c>
      <c r="BE47" s="245"/>
      <c r="BF47" s="239"/>
      <c r="BG47" s="241"/>
      <c r="BH47" s="219"/>
      <c r="BI47" s="214" t="str">
        <f t="shared" si="6"/>
        <v/>
      </c>
      <c r="BJ47" s="251"/>
      <c r="BK47" s="251"/>
      <c r="BL47" s="251"/>
      <c r="BM47" s="245"/>
      <c r="BN47" s="239"/>
      <c r="BO47" s="241"/>
      <c r="BP47" s="219"/>
      <c r="BQ47" s="243"/>
      <c r="BR47" s="245"/>
      <c r="BS47" s="247"/>
      <c r="BT47" s="249"/>
      <c r="BU47" s="219" t="s">
        <v>1085</v>
      </c>
    </row>
    <row r="48" spans="1:73" ht="16.149999999999999" customHeight="1" x14ac:dyDescent="0.35">
      <c r="A48" s="255"/>
      <c r="B48" s="247"/>
      <c r="C48" s="188" t="str">
        <f>+B35</f>
        <v/>
      </c>
      <c r="D48" s="269"/>
      <c r="E48" s="220"/>
      <c r="F48" s="189">
        <v>14</v>
      </c>
      <c r="G48" s="221"/>
      <c r="H48" s="222"/>
      <c r="I48" s="221"/>
      <c r="J48" s="223" t="str">
        <f t="shared" si="0"/>
        <v/>
      </c>
      <c r="K48" s="221"/>
      <c r="L48" s="271"/>
      <c r="M48" s="193" t="str">
        <f t="shared" si="4"/>
        <v/>
      </c>
      <c r="N48" s="273"/>
      <c r="O48" s="156" t="str">
        <f t="shared" si="7"/>
        <v/>
      </c>
      <c r="P48" s="224">
        <v>14</v>
      </c>
      <c r="Q48" s="192" t="str">
        <f t="shared" si="1"/>
        <v/>
      </c>
      <c r="R48" s="221"/>
      <c r="S48" s="195"/>
      <c r="T48" s="195"/>
      <c r="U48" s="220"/>
      <c r="V48" s="257"/>
      <c r="W48" s="267"/>
      <c r="X48" s="257"/>
      <c r="Y48" s="267"/>
      <c r="Z48" s="219"/>
      <c r="AA48" s="263"/>
      <c r="AB48" s="247"/>
      <c r="AC48" s="219"/>
      <c r="AD48" s="261"/>
      <c r="AE48" s="265"/>
      <c r="AF48" s="257"/>
      <c r="AG48" s="259"/>
      <c r="AH48" s="261"/>
      <c r="AI48" s="219"/>
      <c r="AJ48" s="243"/>
      <c r="AK48" s="253"/>
      <c r="AL48" s="219"/>
      <c r="AM48" s="243"/>
      <c r="AN48" s="255"/>
      <c r="AO48" s="253"/>
      <c r="AP48" s="219"/>
      <c r="AQ48" s="208">
        <v>114</v>
      </c>
      <c r="AR48" s="209" t="str">
        <f>IF(AU48="","",CONCATENATE(C48,"-",VLOOKUP(AS48,[15]Configuración!$J$75:$K$77,2,FALSE),'Matriz Riesgos 3a parte'!AQ48))</f>
        <v/>
      </c>
      <c r="AS48" s="210"/>
      <c r="AT48" s="211" t="str">
        <f>IFERROR(VLOOKUP(AS48,[15]Configuración!$AI$2:$AK$4,3,FALSE),"")</f>
        <v/>
      </c>
      <c r="AU48" s="210"/>
      <c r="AV48" s="210"/>
      <c r="AW48" s="210"/>
      <c r="AX48" s="210"/>
      <c r="AY48" s="210"/>
      <c r="AZ48" s="210"/>
      <c r="BA48" s="210"/>
      <c r="BB48" s="211" t="str">
        <f>IFERROR(VLOOKUP(BA48,[15]Configuración!$AI$7:$AK$8,3,FALSE),"")</f>
        <v/>
      </c>
      <c r="BC48" s="216" t="str">
        <f t="shared" si="2"/>
        <v/>
      </c>
      <c r="BD48" s="214" t="str">
        <f t="shared" si="5"/>
        <v/>
      </c>
      <c r="BE48" s="245"/>
      <c r="BF48" s="239"/>
      <c r="BG48" s="241"/>
      <c r="BH48" s="219"/>
      <c r="BI48" s="214" t="str">
        <f t="shared" si="6"/>
        <v/>
      </c>
      <c r="BJ48" s="251"/>
      <c r="BK48" s="251"/>
      <c r="BL48" s="251"/>
      <c r="BM48" s="245"/>
      <c r="BN48" s="239"/>
      <c r="BO48" s="241"/>
      <c r="BP48" s="219"/>
      <c r="BQ48" s="243"/>
      <c r="BR48" s="245"/>
      <c r="BS48" s="247"/>
      <c r="BT48" s="249"/>
      <c r="BU48" s="219" t="s">
        <v>1085</v>
      </c>
    </row>
    <row r="49" spans="1:73" ht="16.149999999999999" customHeight="1" x14ac:dyDescent="0.35">
      <c r="A49" s="255"/>
      <c r="B49" s="247"/>
      <c r="C49" s="188" t="str">
        <f>+B35</f>
        <v/>
      </c>
      <c r="D49" s="269"/>
      <c r="E49" s="220"/>
      <c r="F49" s="189">
        <v>15</v>
      </c>
      <c r="G49" s="221"/>
      <c r="H49" s="222"/>
      <c r="I49" s="221"/>
      <c r="J49" s="223" t="str">
        <f t="shared" si="0"/>
        <v/>
      </c>
      <c r="K49" s="221"/>
      <c r="L49" s="271"/>
      <c r="M49" s="193" t="str">
        <f t="shared" si="4"/>
        <v/>
      </c>
      <c r="N49" s="273"/>
      <c r="O49" s="156" t="str">
        <f t="shared" si="7"/>
        <v/>
      </c>
      <c r="P49" s="224">
        <v>15</v>
      </c>
      <c r="Q49" s="192" t="str">
        <f t="shared" si="1"/>
        <v/>
      </c>
      <c r="R49" s="221"/>
      <c r="S49" s="195"/>
      <c r="T49" s="195"/>
      <c r="U49" s="220"/>
      <c r="V49" s="257"/>
      <c r="W49" s="267"/>
      <c r="X49" s="257"/>
      <c r="Y49" s="267"/>
      <c r="Z49" s="219"/>
      <c r="AA49" s="263"/>
      <c r="AB49" s="247"/>
      <c r="AC49" s="219"/>
      <c r="AD49" s="261"/>
      <c r="AE49" s="265"/>
      <c r="AF49" s="257"/>
      <c r="AG49" s="259"/>
      <c r="AH49" s="261"/>
      <c r="AI49" s="219"/>
      <c r="AJ49" s="243"/>
      <c r="AK49" s="253"/>
      <c r="AL49" s="219"/>
      <c r="AM49" s="243"/>
      <c r="AN49" s="255"/>
      <c r="AO49" s="253"/>
      <c r="AP49" s="219"/>
      <c r="AQ49" s="208">
        <v>115</v>
      </c>
      <c r="AR49" s="209" t="str">
        <f>IF(AU49="","",CONCATENATE(C49,"-",VLOOKUP(AS49,[15]Configuración!$J$75:$K$77,2,FALSE),'Matriz Riesgos 3a parte'!AQ49))</f>
        <v/>
      </c>
      <c r="AS49" s="210"/>
      <c r="AT49" s="211" t="str">
        <f>IFERROR(VLOOKUP(AS49,[15]Configuración!$AI$2:$AK$4,3,FALSE),"")</f>
        <v/>
      </c>
      <c r="AU49" s="210"/>
      <c r="AV49" s="210"/>
      <c r="AW49" s="210"/>
      <c r="AX49" s="210"/>
      <c r="AY49" s="210"/>
      <c r="AZ49" s="210"/>
      <c r="BA49" s="210"/>
      <c r="BB49" s="211" t="str">
        <f>IFERROR(VLOOKUP(BA49,[15]Configuración!$AI$7:$AK$8,3,FALSE),"")</f>
        <v/>
      </c>
      <c r="BC49" s="216" t="str">
        <f t="shared" si="2"/>
        <v/>
      </c>
      <c r="BD49" s="214" t="str">
        <f t="shared" si="5"/>
        <v/>
      </c>
      <c r="BE49" s="245"/>
      <c r="BF49" s="239"/>
      <c r="BG49" s="241"/>
      <c r="BH49" s="219"/>
      <c r="BI49" s="214" t="str">
        <f t="shared" si="6"/>
        <v/>
      </c>
      <c r="BJ49" s="251"/>
      <c r="BK49" s="251"/>
      <c r="BL49" s="251"/>
      <c r="BM49" s="245"/>
      <c r="BN49" s="239"/>
      <c r="BO49" s="241"/>
      <c r="BP49" s="219"/>
      <c r="BQ49" s="243"/>
      <c r="BR49" s="245"/>
      <c r="BS49" s="247"/>
      <c r="BT49" s="249"/>
      <c r="BU49" s="219" t="s">
        <v>1085</v>
      </c>
    </row>
    <row r="50" spans="1:73" ht="16.149999999999999" customHeight="1" x14ac:dyDescent="0.35">
      <c r="A50" s="255"/>
      <c r="B50" s="247"/>
      <c r="C50" s="188" t="str">
        <f>+B35</f>
        <v/>
      </c>
      <c r="D50" s="269"/>
      <c r="E50" s="220"/>
      <c r="F50" s="189">
        <v>16</v>
      </c>
      <c r="G50" s="221"/>
      <c r="H50" s="222"/>
      <c r="I50" s="221"/>
      <c r="J50" s="223" t="str">
        <f t="shared" si="0"/>
        <v/>
      </c>
      <c r="K50" s="221"/>
      <c r="L50" s="271"/>
      <c r="M50" s="193" t="str">
        <f t="shared" si="4"/>
        <v/>
      </c>
      <c r="N50" s="273"/>
      <c r="O50" s="156" t="str">
        <f t="shared" si="7"/>
        <v/>
      </c>
      <c r="P50" s="224">
        <v>16</v>
      </c>
      <c r="Q50" s="192" t="str">
        <f t="shared" si="1"/>
        <v/>
      </c>
      <c r="R50" s="221"/>
      <c r="S50" s="195"/>
      <c r="T50" s="195"/>
      <c r="U50" s="220"/>
      <c r="V50" s="257"/>
      <c r="W50" s="267"/>
      <c r="X50" s="257"/>
      <c r="Y50" s="267"/>
      <c r="Z50" s="219"/>
      <c r="AA50" s="263"/>
      <c r="AB50" s="247"/>
      <c r="AC50" s="219"/>
      <c r="AD50" s="261"/>
      <c r="AE50" s="265"/>
      <c r="AF50" s="257"/>
      <c r="AG50" s="259"/>
      <c r="AH50" s="261"/>
      <c r="AI50" s="219"/>
      <c r="AJ50" s="243"/>
      <c r="AK50" s="253"/>
      <c r="AL50" s="219"/>
      <c r="AM50" s="243"/>
      <c r="AN50" s="255"/>
      <c r="AO50" s="253"/>
      <c r="AP50" s="219"/>
      <c r="AQ50" s="208">
        <v>116</v>
      </c>
      <c r="AR50" s="209" t="str">
        <f>IF(AU50="","",CONCATENATE(C50,"-",VLOOKUP(AS50,[15]Configuración!$J$75:$K$77,2,FALSE),'Matriz Riesgos 3a parte'!AQ50))</f>
        <v/>
      </c>
      <c r="AS50" s="210"/>
      <c r="AT50" s="211" t="str">
        <f>IFERROR(VLOOKUP(AS50,[15]Configuración!$AI$2:$AK$4,3,FALSE),"")</f>
        <v/>
      </c>
      <c r="AU50" s="210"/>
      <c r="AV50" s="210"/>
      <c r="AW50" s="210"/>
      <c r="AX50" s="210"/>
      <c r="AY50" s="210"/>
      <c r="AZ50" s="210"/>
      <c r="BA50" s="210"/>
      <c r="BB50" s="211" t="str">
        <f>IFERROR(VLOOKUP(BA50,[15]Configuración!$AI$7:$AK$8,3,FALSE),"")</f>
        <v/>
      </c>
      <c r="BC50" s="216" t="str">
        <f t="shared" si="2"/>
        <v/>
      </c>
      <c r="BD50" s="214" t="str">
        <f t="shared" si="5"/>
        <v/>
      </c>
      <c r="BE50" s="245"/>
      <c r="BF50" s="239"/>
      <c r="BG50" s="241"/>
      <c r="BH50" s="219"/>
      <c r="BI50" s="214" t="str">
        <f t="shared" si="6"/>
        <v/>
      </c>
      <c r="BJ50" s="251"/>
      <c r="BK50" s="251"/>
      <c r="BL50" s="251"/>
      <c r="BM50" s="245"/>
      <c r="BN50" s="239"/>
      <c r="BO50" s="241"/>
      <c r="BP50" s="219"/>
      <c r="BQ50" s="243"/>
      <c r="BR50" s="245"/>
      <c r="BS50" s="247"/>
      <c r="BT50" s="249"/>
      <c r="BU50" s="219" t="s">
        <v>1085</v>
      </c>
    </row>
    <row r="51" spans="1:73" ht="16.149999999999999" customHeight="1" x14ac:dyDescent="0.35">
      <c r="A51" s="255"/>
      <c r="B51" s="247"/>
      <c r="C51" s="188" t="str">
        <f>+B35</f>
        <v/>
      </c>
      <c r="D51" s="269"/>
      <c r="E51" s="220"/>
      <c r="F51" s="189">
        <v>17</v>
      </c>
      <c r="G51" s="221"/>
      <c r="H51" s="222"/>
      <c r="I51" s="221"/>
      <c r="J51" s="223" t="str">
        <f t="shared" si="0"/>
        <v/>
      </c>
      <c r="K51" s="221"/>
      <c r="L51" s="271"/>
      <c r="M51" s="193" t="str">
        <f t="shared" si="4"/>
        <v/>
      </c>
      <c r="N51" s="273"/>
      <c r="O51" s="156" t="str">
        <f t="shared" si="7"/>
        <v/>
      </c>
      <c r="P51" s="224">
        <v>17</v>
      </c>
      <c r="Q51" s="192" t="str">
        <f t="shared" si="1"/>
        <v/>
      </c>
      <c r="R51" s="221"/>
      <c r="S51" s="195"/>
      <c r="T51" s="195"/>
      <c r="U51" s="220"/>
      <c r="V51" s="257"/>
      <c r="W51" s="267"/>
      <c r="X51" s="257"/>
      <c r="Y51" s="267"/>
      <c r="Z51" s="219"/>
      <c r="AA51" s="263"/>
      <c r="AB51" s="247"/>
      <c r="AC51" s="219"/>
      <c r="AD51" s="261"/>
      <c r="AE51" s="265"/>
      <c r="AF51" s="257"/>
      <c r="AG51" s="259"/>
      <c r="AH51" s="261"/>
      <c r="AI51" s="219"/>
      <c r="AJ51" s="243"/>
      <c r="AK51" s="253"/>
      <c r="AL51" s="219"/>
      <c r="AM51" s="243"/>
      <c r="AN51" s="255"/>
      <c r="AO51" s="253"/>
      <c r="AP51" s="219"/>
      <c r="AQ51" s="208">
        <v>117</v>
      </c>
      <c r="AR51" s="209" t="str">
        <f>IF(AU51="","",CONCATENATE(C51,"-",VLOOKUP(AS51,[15]Configuración!$J$75:$K$77,2,FALSE),'Matriz Riesgos 3a parte'!AQ51))</f>
        <v/>
      </c>
      <c r="AS51" s="210"/>
      <c r="AT51" s="211" t="str">
        <f>IFERROR(VLOOKUP(AS51,[15]Configuración!$AI$2:$AK$4,3,FALSE),"")</f>
        <v/>
      </c>
      <c r="AU51" s="210"/>
      <c r="AV51" s="210"/>
      <c r="AW51" s="210"/>
      <c r="AX51" s="210"/>
      <c r="AY51" s="210"/>
      <c r="AZ51" s="210"/>
      <c r="BA51" s="210"/>
      <c r="BB51" s="211" t="str">
        <f>IFERROR(VLOOKUP(BA51,[15]Configuración!$AI$7:$AK$8,3,FALSE),"")</f>
        <v/>
      </c>
      <c r="BC51" s="216" t="str">
        <f t="shared" si="2"/>
        <v/>
      </c>
      <c r="BD51" s="214" t="str">
        <f t="shared" si="5"/>
        <v/>
      </c>
      <c r="BE51" s="245"/>
      <c r="BF51" s="239"/>
      <c r="BG51" s="241"/>
      <c r="BH51" s="219"/>
      <c r="BI51" s="214" t="str">
        <f t="shared" si="6"/>
        <v/>
      </c>
      <c r="BJ51" s="251"/>
      <c r="BK51" s="251"/>
      <c r="BL51" s="251"/>
      <c r="BM51" s="245"/>
      <c r="BN51" s="239"/>
      <c r="BO51" s="241"/>
      <c r="BP51" s="219"/>
      <c r="BQ51" s="243"/>
      <c r="BR51" s="245"/>
      <c r="BS51" s="247"/>
      <c r="BT51" s="249"/>
      <c r="BU51" s="219" t="s">
        <v>1085</v>
      </c>
    </row>
    <row r="52" spans="1:73" ht="16.149999999999999" customHeight="1" x14ac:dyDescent="0.35">
      <c r="A52" s="255"/>
      <c r="B52" s="247"/>
      <c r="C52" s="188" t="str">
        <f>+B35</f>
        <v/>
      </c>
      <c r="D52" s="269"/>
      <c r="E52" s="220"/>
      <c r="F52" s="189">
        <v>18</v>
      </c>
      <c r="G52" s="221"/>
      <c r="H52" s="222"/>
      <c r="I52" s="221"/>
      <c r="J52" s="223" t="str">
        <f t="shared" si="0"/>
        <v/>
      </c>
      <c r="K52" s="221"/>
      <c r="L52" s="271"/>
      <c r="M52" s="193" t="str">
        <f t="shared" si="4"/>
        <v/>
      </c>
      <c r="N52" s="273"/>
      <c r="O52" s="156" t="str">
        <f t="shared" si="7"/>
        <v/>
      </c>
      <c r="P52" s="224">
        <v>18</v>
      </c>
      <c r="Q52" s="192" t="str">
        <f t="shared" si="1"/>
        <v/>
      </c>
      <c r="R52" s="221"/>
      <c r="S52" s="195"/>
      <c r="T52" s="195"/>
      <c r="U52" s="220"/>
      <c r="V52" s="257"/>
      <c r="W52" s="267"/>
      <c r="X52" s="257"/>
      <c r="Y52" s="267"/>
      <c r="Z52" s="219"/>
      <c r="AA52" s="263"/>
      <c r="AB52" s="247"/>
      <c r="AC52" s="219"/>
      <c r="AD52" s="261"/>
      <c r="AE52" s="265"/>
      <c r="AF52" s="257"/>
      <c r="AG52" s="259"/>
      <c r="AH52" s="261"/>
      <c r="AI52" s="219"/>
      <c r="AJ52" s="243"/>
      <c r="AK52" s="253"/>
      <c r="AL52" s="219"/>
      <c r="AM52" s="243"/>
      <c r="AN52" s="255"/>
      <c r="AO52" s="253"/>
      <c r="AP52" s="219"/>
      <c r="AQ52" s="208">
        <v>118</v>
      </c>
      <c r="AR52" s="209" t="str">
        <f>IF(AU52="","",CONCATENATE(C52,"-",VLOOKUP(AS52,[15]Configuración!$J$75:$K$77,2,FALSE),'Matriz Riesgos 3a parte'!AQ52))</f>
        <v/>
      </c>
      <c r="AS52" s="210"/>
      <c r="AT52" s="211" t="str">
        <f>IFERROR(VLOOKUP(AS52,[15]Configuración!$AI$2:$AK$4,3,FALSE),"")</f>
        <v/>
      </c>
      <c r="AU52" s="210"/>
      <c r="AV52" s="210"/>
      <c r="AW52" s="210"/>
      <c r="AX52" s="210"/>
      <c r="AY52" s="210"/>
      <c r="AZ52" s="210"/>
      <c r="BA52" s="210"/>
      <c r="BB52" s="211" t="str">
        <f>IFERROR(VLOOKUP(BA52,[15]Configuración!$AI$7:$AK$8,3,FALSE),"")</f>
        <v/>
      </c>
      <c r="BC52" s="216" t="str">
        <f t="shared" si="2"/>
        <v/>
      </c>
      <c r="BD52" s="214" t="str">
        <f t="shared" si="5"/>
        <v/>
      </c>
      <c r="BE52" s="245"/>
      <c r="BF52" s="239"/>
      <c r="BG52" s="241"/>
      <c r="BH52" s="219"/>
      <c r="BI52" s="214" t="str">
        <f t="shared" si="6"/>
        <v/>
      </c>
      <c r="BJ52" s="251"/>
      <c r="BK52" s="251"/>
      <c r="BL52" s="251"/>
      <c r="BM52" s="245"/>
      <c r="BN52" s="239"/>
      <c r="BO52" s="241"/>
      <c r="BP52" s="219"/>
      <c r="BQ52" s="243"/>
      <c r="BR52" s="245"/>
      <c r="BS52" s="247"/>
      <c r="BT52" s="249"/>
      <c r="BU52" s="219" t="s">
        <v>1085</v>
      </c>
    </row>
    <row r="53" spans="1:73" ht="16.149999999999999" customHeight="1" x14ac:dyDescent="0.35">
      <c r="A53" s="255"/>
      <c r="B53" s="247"/>
      <c r="C53" s="188" t="str">
        <f>+B35</f>
        <v/>
      </c>
      <c r="D53" s="269"/>
      <c r="E53" s="220"/>
      <c r="F53" s="189">
        <v>19</v>
      </c>
      <c r="G53" s="221"/>
      <c r="H53" s="222"/>
      <c r="I53" s="221"/>
      <c r="J53" s="223" t="str">
        <f t="shared" si="0"/>
        <v/>
      </c>
      <c r="K53" s="221"/>
      <c r="L53" s="271"/>
      <c r="M53" s="193" t="str">
        <f t="shared" si="4"/>
        <v/>
      </c>
      <c r="N53" s="273"/>
      <c r="O53" s="156" t="str">
        <f t="shared" si="7"/>
        <v/>
      </c>
      <c r="P53" s="224">
        <v>19</v>
      </c>
      <c r="Q53" s="192" t="str">
        <f t="shared" si="1"/>
        <v/>
      </c>
      <c r="R53" s="221"/>
      <c r="S53" s="195"/>
      <c r="T53" s="195"/>
      <c r="U53" s="220"/>
      <c r="V53" s="257"/>
      <c r="W53" s="267"/>
      <c r="X53" s="257"/>
      <c r="Y53" s="267"/>
      <c r="Z53" s="219"/>
      <c r="AA53" s="263"/>
      <c r="AB53" s="247"/>
      <c r="AC53" s="219"/>
      <c r="AD53" s="261"/>
      <c r="AE53" s="265"/>
      <c r="AF53" s="257"/>
      <c r="AG53" s="259"/>
      <c r="AH53" s="261"/>
      <c r="AI53" s="219"/>
      <c r="AJ53" s="243"/>
      <c r="AK53" s="253"/>
      <c r="AL53" s="219"/>
      <c r="AM53" s="243"/>
      <c r="AN53" s="255"/>
      <c r="AO53" s="253"/>
      <c r="AP53" s="219"/>
      <c r="AQ53" s="208">
        <v>119</v>
      </c>
      <c r="AR53" s="209" t="str">
        <f>IF(AU53="","",CONCATENATE(C53,"-",VLOOKUP(AS53,[15]Configuración!$J$75:$K$77,2,FALSE),'Matriz Riesgos 3a parte'!AQ53))</f>
        <v/>
      </c>
      <c r="AS53" s="210"/>
      <c r="AT53" s="211" t="str">
        <f>IFERROR(VLOOKUP(AS53,[15]Configuración!$AI$2:$AK$4,3,FALSE),"")</f>
        <v/>
      </c>
      <c r="AU53" s="210"/>
      <c r="AV53" s="210"/>
      <c r="AW53" s="210"/>
      <c r="AX53" s="210"/>
      <c r="AY53" s="210"/>
      <c r="AZ53" s="210"/>
      <c r="BA53" s="210"/>
      <c r="BB53" s="211" t="str">
        <f>IFERROR(VLOOKUP(BA53,[15]Configuración!$AI$7:$AK$8,3,FALSE),"")</f>
        <v/>
      </c>
      <c r="BC53" s="216" t="str">
        <f t="shared" si="2"/>
        <v/>
      </c>
      <c r="BD53" s="214" t="str">
        <f t="shared" si="5"/>
        <v/>
      </c>
      <c r="BE53" s="245"/>
      <c r="BF53" s="239"/>
      <c r="BG53" s="241"/>
      <c r="BH53" s="219"/>
      <c r="BI53" s="214" t="str">
        <f t="shared" si="6"/>
        <v/>
      </c>
      <c r="BJ53" s="251"/>
      <c r="BK53" s="251"/>
      <c r="BL53" s="251"/>
      <c r="BM53" s="245"/>
      <c r="BN53" s="239"/>
      <c r="BO53" s="241"/>
      <c r="BP53" s="219"/>
      <c r="BQ53" s="243"/>
      <c r="BR53" s="245"/>
      <c r="BS53" s="247"/>
      <c r="BT53" s="249"/>
      <c r="BU53" s="219" t="s">
        <v>1085</v>
      </c>
    </row>
    <row r="54" spans="1:73" ht="16.149999999999999" customHeight="1" thickBot="1" x14ac:dyDescent="0.4">
      <c r="A54" s="275"/>
      <c r="B54" s="284"/>
      <c r="C54" s="218" t="str">
        <f>+B35</f>
        <v/>
      </c>
      <c r="D54" s="295"/>
      <c r="E54" s="220"/>
      <c r="F54" s="225">
        <v>20</v>
      </c>
      <c r="G54" s="226"/>
      <c r="H54" s="227"/>
      <c r="I54" s="226"/>
      <c r="J54" s="228" t="str">
        <f t="shared" si="0"/>
        <v/>
      </c>
      <c r="K54" s="226"/>
      <c r="L54" s="296"/>
      <c r="M54" s="229" t="str">
        <f t="shared" si="4"/>
        <v/>
      </c>
      <c r="N54" s="297"/>
      <c r="O54" s="230" t="str">
        <f t="shared" si="7"/>
        <v/>
      </c>
      <c r="P54" s="231">
        <v>20</v>
      </c>
      <c r="Q54" s="228" t="str">
        <f t="shared" si="1"/>
        <v/>
      </c>
      <c r="R54" s="226"/>
      <c r="S54" s="293"/>
      <c r="T54" s="293"/>
      <c r="U54" s="220"/>
      <c r="V54" s="288"/>
      <c r="W54" s="294"/>
      <c r="X54" s="288"/>
      <c r="Y54" s="294"/>
      <c r="Z54" s="219"/>
      <c r="AA54" s="291"/>
      <c r="AB54" s="284"/>
      <c r="AC54" s="219"/>
      <c r="AD54" s="290"/>
      <c r="AE54" s="292"/>
      <c r="AF54" s="288"/>
      <c r="AG54" s="289"/>
      <c r="AH54" s="290"/>
      <c r="AI54" s="219"/>
      <c r="AJ54" s="282"/>
      <c r="AK54" s="287"/>
      <c r="AL54" s="219"/>
      <c r="AM54" s="282"/>
      <c r="AN54" s="275"/>
      <c r="AO54" s="287"/>
      <c r="AP54" s="219"/>
      <c r="AQ54" s="232">
        <v>120</v>
      </c>
      <c r="AR54" s="233" t="str">
        <f>IF(AU54="","",CONCATENATE(C54,"-",VLOOKUP(AS54,[15]Configuración!$J$75:$K$77,2,FALSE),'Matriz Riesgos 3a parte'!AQ54))</f>
        <v/>
      </c>
      <c r="AS54" s="234"/>
      <c r="AT54" s="235" t="str">
        <f>IFERROR(VLOOKUP(AS54,[15]Configuración!$AI$2:$AK$4,3,FALSE),"")</f>
        <v/>
      </c>
      <c r="AU54" s="234"/>
      <c r="AV54" s="234"/>
      <c r="AW54" s="234"/>
      <c r="AX54" s="234"/>
      <c r="AY54" s="234"/>
      <c r="AZ54" s="234"/>
      <c r="BA54" s="234"/>
      <c r="BB54" s="235" t="str">
        <f>IFERROR(VLOOKUP(BA54,[15]Configuración!$AI$7:$AK$8,3,FALSE),"")</f>
        <v/>
      </c>
      <c r="BC54" s="236" t="str">
        <f t="shared" si="2"/>
        <v/>
      </c>
      <c r="BD54" s="237" t="str">
        <f t="shared" si="5"/>
        <v/>
      </c>
      <c r="BE54" s="283"/>
      <c r="BF54" s="280"/>
      <c r="BG54" s="281"/>
      <c r="BH54" s="219"/>
      <c r="BI54" s="237" t="str">
        <f t="shared" si="6"/>
        <v/>
      </c>
      <c r="BJ54" s="286"/>
      <c r="BK54" s="286"/>
      <c r="BL54" s="286"/>
      <c r="BM54" s="283"/>
      <c r="BN54" s="280"/>
      <c r="BO54" s="281"/>
      <c r="BP54" s="219"/>
      <c r="BQ54" s="282"/>
      <c r="BR54" s="283"/>
      <c r="BS54" s="284"/>
      <c r="BT54" s="285"/>
      <c r="BU54" s="219" t="s">
        <v>1085</v>
      </c>
    </row>
    <row r="55" spans="1:73" s="33" customFormat="1" ht="16.149999999999999" customHeight="1" x14ac:dyDescent="0.35">
      <c r="A55" s="254" t="str">
        <f>+M55</f>
        <v/>
      </c>
      <c r="B55" s="246" t="str">
        <f>IFERROR(VLOOKUP(D55,[15]Configuración!$G$2:$H$19,2,FALSE),"")</f>
        <v/>
      </c>
      <c r="C55" s="178" t="str">
        <f>+B55</f>
        <v/>
      </c>
      <c r="D55" s="268"/>
      <c r="E55" s="179"/>
      <c r="F55" s="180">
        <v>1</v>
      </c>
      <c r="G55" s="181"/>
      <c r="H55" s="182"/>
      <c r="I55" s="183"/>
      <c r="J55" s="184" t="str">
        <f t="shared" si="0"/>
        <v/>
      </c>
      <c r="K55" s="183"/>
      <c r="L55" s="270">
        <v>116</v>
      </c>
      <c r="M55" s="185" t="str">
        <f>IF($B55="","",CONCATENATE("R",L55,"-",$B55))</f>
        <v/>
      </c>
      <c r="N55" s="272"/>
      <c r="O55" s="183"/>
      <c r="P55" s="186">
        <v>1</v>
      </c>
      <c r="Q55" s="184" t="str">
        <f t="shared" si="1"/>
        <v/>
      </c>
      <c r="R55" s="183"/>
      <c r="S55" s="183"/>
      <c r="T55" s="183"/>
      <c r="U55" s="179"/>
      <c r="V55" s="256"/>
      <c r="W55" s="266" t="str">
        <f>IFERROR(VLOOKUP(V55,[15]Configuración!$L$9:$M$13,2,FALSE),"")</f>
        <v/>
      </c>
      <c r="X55" s="256"/>
      <c r="Y55" s="266" t="str">
        <f>IFERROR((VLOOKUP(X55,[15]Configuración!$L$2:$N$6,2,FALSE)),"")</f>
        <v/>
      </c>
      <c r="Z55" s="187"/>
      <c r="AA55" s="262" t="str">
        <f>IFERROR(VLOOKUP(A55,'[15]Preguntas Corrupción'!$B$5:$W$105,22,FALSE),"")</f>
        <v/>
      </c>
      <c r="AB55" s="246" t="str">
        <f>IF($AA55="","",IF($AA55=0,"",IF($AA55&lt;=5,[15]Configuración!$R$11,IF($AA55&lt;=11,[15]Configuración!$R$10,IF($AA55&lt;=19,[15]Configuración!$R$9,"")))))</f>
        <v/>
      </c>
      <c r="AC55" s="187"/>
      <c r="AD55" s="260"/>
      <c r="AE55" s="264"/>
      <c r="AF55" s="256"/>
      <c r="AG55" s="258" t="str">
        <f>IF($AF55="","",IF($AF55&gt;=-25,[15]Configuración!$R$50,IF($AF55&gt;-75,[15]Configuración!$R$49,IF($AF55&lt;=-75,[15]Configuración!$R$48,""))))</f>
        <v/>
      </c>
      <c r="AH55" s="260"/>
      <c r="AI55" s="187"/>
      <c r="AJ55" s="242" t="str">
        <f>IF(N55=[15]Configuración!$J$58,'Matriz Riesgos 3a parte'!#REF!,IF(N55=[15]Configuración!$J$61,'Matriz Riesgos 3a parte'!#REF!,IF(N55=[15]Configuración!$J$57,MAX('Matriz Riesgos 3a parte'!#REF!,'Matriz Riesgos 3a parte'!#REF!),IF(N55=[15]Configuración!$J$60,MAX('Matriz Riesgos 3a parte'!#REF!,'Matriz Riesgos 3a parte'!#REF!),IF(N55=[15]Configuración!$J$59,'Matriz Riesgos 3a parte'!#REF!,IF(N55=[15]Configuración!$J$62,MAX('Matriz Riesgos 3a parte'!#REF!,'Matriz Riesgos 3a parte'!#REF!),""))))))</f>
        <v/>
      </c>
      <c r="AK55" s="252" t="str">
        <f>IFERROR(VLOOKUP(AJ55,[15]Configuración!$S$2:$T$6,2,FALSE),"")</f>
        <v/>
      </c>
      <c r="AL55" s="187"/>
      <c r="AM55" s="242" t="str">
        <f>IFERROR(IF(N55=[15]Configuración!$J$58,W55*AJ55,AJ55*Y55),"")</f>
        <v/>
      </c>
      <c r="AN55" s="254" t="str">
        <f>IF(N55="Corrupción",CONCATENATE(W55,"-",AJ55),CONCATENATE(Y55,"-",AJ55))</f>
        <v>-</v>
      </c>
      <c r="AO55" s="252" t="str">
        <f>IFERROR(VLOOKUP(AN55,[15]Configuración!$AD$7:$AF$31,3,FALSE),"")</f>
        <v/>
      </c>
      <c r="AP55" s="187"/>
      <c r="AQ55" s="200">
        <v>101</v>
      </c>
      <c r="AR55" s="201" t="str">
        <f>IF(AU55="","",CONCATENATE(C55,"-",VLOOKUP(AS55,[15]Configuración!$J$75:$K$77,2,FALSE),'Matriz Riesgos 3a parte'!AQ55))</f>
        <v/>
      </c>
      <c r="AS55" s="202"/>
      <c r="AT55" s="203" t="str">
        <f>IFERROR(VLOOKUP(AS55,[15]Configuración!$AI$2:$AK$4,3,FALSE),"")</f>
        <v/>
      </c>
      <c r="AU55" s="202"/>
      <c r="AV55" s="202"/>
      <c r="AW55" s="202"/>
      <c r="AX55" s="202"/>
      <c r="AY55" s="202"/>
      <c r="AZ55" s="202"/>
      <c r="BA55" s="202"/>
      <c r="BB55" s="203" t="str">
        <f>IFERROR(VLOOKUP(BA55,[15]Configuración!$AI$7:$AK$8,3,FALSE),"")</f>
        <v/>
      </c>
      <c r="BC55" s="217" t="str">
        <f t="shared" si="2"/>
        <v/>
      </c>
      <c r="BD55" s="206" t="str">
        <f>IF(AS55&lt;&gt;"Correctivo",IFERROR(#REF!-(#REF!*BC55),""),#REF!)</f>
        <v/>
      </c>
      <c r="BE55" s="244" t="e">
        <f>VLOOKUP($N55,[15]Configuración!$BQ$3:$BS$8,2,FALSE)</f>
        <v>#N/A</v>
      </c>
      <c r="BF55" s="238" t="str">
        <f>IF(MIN(BD55:BD74)=0,"",IF(MIN(BD55:BD74)&gt;=BE55,MIN(BD55:BD74),BE55))</f>
        <v/>
      </c>
      <c r="BG55" s="240" t="str">
        <f>IF('Matriz Riesgos 3a parte'!BF55&lt;=[15]Configuración!$M$6,[15]Configuración!$O$6,IF('Matriz Riesgos 3a parte'!BF55&lt;=[15]Configuración!$M$5,[15]Configuración!$O$5,IF('Matriz Riesgos 3a parte'!BF55&lt;=[15]Configuración!$M$4,[15]Configuración!$O$4,IF('Matriz Riesgos 3a parte'!BF55&lt;=[15]Configuración!$M$3,[15]Configuración!$O$3,IF('Matriz Riesgos 3a parte'!BF55&lt;=[15]Configuración!$M$2,[15]Configuración!$O$2,"")))))</f>
        <v/>
      </c>
      <c r="BH55" s="187"/>
      <c r="BI55" s="206" t="str">
        <f>IF(AS55="","",IF(AS55="Correctivo",IFERROR(AJ55-(AJ55*BC55),""),AJ55))</f>
        <v/>
      </c>
      <c r="BJ55" s="250" t="str">
        <f>IF(MIN(BI55:BI74)=0,"",IF(MIN(BI55:BI74)&lt;=[15]Configuración!$U$6,[15]Configuración!$S$6,IF(MIN(BI55:BI74)&lt;=[15]Configuración!$U$5,[15]Configuración!$S$5,IF(MIN(BI55:BI74)&lt;=[15]Configuración!$U$4,[15]Configuración!$S$4,IF(MIN(BI55:BI74)&lt;=[15]Configuración!$U$3,[15]Configuración!$S$3,IF(MIN(BI55:BI74)&lt;=[15]Configuración!$U$2,[15]Configuración!$S$2,""))))))</f>
        <v/>
      </c>
      <c r="BK55" s="250" t="str">
        <f>IF(MIN(BI55:BI74)=0,"",IF(MIN(BI55:BI74)&lt;=[15]Configuración!$W$6,[15]Configuración!$S$6,IF(MIN(BI55:BI74)&lt;=[15]Configuración!$W$4,[15]Configuración!$S$4,IF(MIN(BI55:BI74)&lt;=[15]Configuración!$W$2,[15]Configuración!$S$2))))</f>
        <v/>
      </c>
      <c r="BL55" s="250" t="str">
        <f>IF(N55="Gestión",BJ55,IF(N55="Fiscal",BJ55,IF(N55="Corrupción",BJ55,IF(N55="Seguridad  información",BJ55,BK55))))</f>
        <v/>
      </c>
      <c r="BM55" s="244" t="str">
        <f>IF(N55="","",VLOOKUP($N55,[15]Configuración!$BQ$3:$BS$8,3,FALSE))</f>
        <v/>
      </c>
      <c r="BN55" s="238" t="str">
        <f t="shared" ref="BN55" si="8">IF(BL55=0,"",IF(BL55&gt;=BM55,BL55,BM55))</f>
        <v/>
      </c>
      <c r="BO55" s="240" t="str">
        <f>IF('Matriz Riesgos 3a parte'!BN55&lt;=[15]Configuración!$S$6,[15]Configuración!$T$6,IF('Matriz Riesgos 3a parte'!BN55&lt;=[15]Configuración!$S$5,[15]Configuración!$T$5,IF('Matriz Riesgos 3a parte'!BN55&lt;=[15]Configuración!$S$4,[15]Configuración!$T$4,IF('Matriz Riesgos 3a parte'!BN55&lt;=[15]Configuración!$S$3,[15]Configuración!$T$3,IF('Matriz Riesgos 3a parte'!BN55&lt;=[15]Configuración!$S$2,[15]Configuración!$T$2,"")))))</f>
        <v/>
      </c>
      <c r="BP55" s="187"/>
      <c r="BQ55" s="242" t="str">
        <f>IFERROR((+BN55*BF55),"")</f>
        <v/>
      </c>
      <c r="BR55" s="244" t="str">
        <f>CONCATENATE(BG55,"-",BO55)</f>
        <v>-</v>
      </c>
      <c r="BS55" s="246" t="str">
        <f>IFERROR(VLOOKUP(BR55,[15]Configuración!$AE$7:$AF$31,2,FALSE),"")</f>
        <v/>
      </c>
      <c r="BT55" s="248" t="str">
        <f>IFERROR(VLOOKUP(BS55,[15]Configuración!$AF$7:$AG$31,2,FALSE),"")</f>
        <v/>
      </c>
      <c r="BU55" s="219" t="s">
        <v>1085</v>
      </c>
    </row>
    <row r="56" spans="1:73" s="33" customFormat="1" ht="16.149999999999999" customHeight="1" x14ac:dyDescent="0.35">
      <c r="A56" s="255"/>
      <c r="B56" s="247"/>
      <c r="C56" s="188" t="str">
        <f>+B55</f>
        <v/>
      </c>
      <c r="D56" s="269"/>
      <c r="E56" s="179"/>
      <c r="F56" s="189">
        <v>2</v>
      </c>
      <c r="G56" s="190"/>
      <c r="H56" s="191"/>
      <c r="I56" s="190"/>
      <c r="J56" s="192" t="str">
        <f t="shared" si="0"/>
        <v/>
      </c>
      <c r="K56" s="190"/>
      <c r="L56" s="271"/>
      <c r="M56" s="193" t="str">
        <f>+M55</f>
        <v/>
      </c>
      <c r="N56" s="273"/>
      <c r="O56" s="156" t="str">
        <f>IF(O55="","",O55)</f>
        <v/>
      </c>
      <c r="P56" s="194">
        <v>2</v>
      </c>
      <c r="Q56" s="192" t="str">
        <f t="shared" si="1"/>
        <v/>
      </c>
      <c r="R56" s="195"/>
      <c r="S56" s="195"/>
      <c r="T56" s="195"/>
      <c r="U56" s="179"/>
      <c r="V56" s="257"/>
      <c r="W56" s="267"/>
      <c r="X56" s="257"/>
      <c r="Y56" s="267"/>
      <c r="Z56" s="187"/>
      <c r="AA56" s="263"/>
      <c r="AB56" s="247"/>
      <c r="AC56" s="187"/>
      <c r="AD56" s="261"/>
      <c r="AE56" s="265"/>
      <c r="AF56" s="257"/>
      <c r="AG56" s="259"/>
      <c r="AH56" s="261"/>
      <c r="AI56" s="187"/>
      <c r="AJ56" s="243"/>
      <c r="AK56" s="253"/>
      <c r="AL56" s="187"/>
      <c r="AM56" s="243"/>
      <c r="AN56" s="255"/>
      <c r="AO56" s="253"/>
      <c r="AP56" s="187"/>
      <c r="AQ56" s="208">
        <v>102</v>
      </c>
      <c r="AR56" s="209" t="str">
        <f>IF(AU56="","",CONCATENATE(C56,"-",VLOOKUP(AS56,[15]Configuración!$J$75:$K$77,2,FALSE),'Matriz Riesgos 3a parte'!AQ56))</f>
        <v/>
      </c>
      <c r="AS56" s="210"/>
      <c r="AT56" s="211" t="str">
        <f>IFERROR(VLOOKUP(AS56,[15]Configuración!$AI$2:$AK$4,3,FALSE),"")</f>
        <v/>
      </c>
      <c r="AU56" s="210"/>
      <c r="AV56" s="210"/>
      <c r="AW56" s="210"/>
      <c r="AX56" s="210"/>
      <c r="AY56" s="210"/>
      <c r="AZ56" s="210"/>
      <c r="BA56" s="210"/>
      <c r="BB56" s="211" t="str">
        <f>IFERROR(VLOOKUP(BA56,[15]Configuración!$AI$7:$AK$8,3,FALSE),"")</f>
        <v/>
      </c>
      <c r="BC56" s="216" t="str">
        <f t="shared" si="2"/>
        <v/>
      </c>
      <c r="BD56" s="214" t="str">
        <f>IF(AS56&lt;&gt;"Correctivo",IFERROR(BD55-(BC56*BD55),""),BD55)</f>
        <v/>
      </c>
      <c r="BE56" s="245"/>
      <c r="BF56" s="239"/>
      <c r="BG56" s="241"/>
      <c r="BH56" s="187"/>
      <c r="BI56" s="214" t="str">
        <f>IF(AS56="","",IF(AS56="Correctivo",IFERROR(BI55-(BC56*BI55),""),BI55))</f>
        <v/>
      </c>
      <c r="BJ56" s="251"/>
      <c r="BK56" s="251"/>
      <c r="BL56" s="251"/>
      <c r="BM56" s="245"/>
      <c r="BN56" s="239"/>
      <c r="BO56" s="241"/>
      <c r="BP56" s="187"/>
      <c r="BQ56" s="243"/>
      <c r="BR56" s="245"/>
      <c r="BS56" s="247"/>
      <c r="BT56" s="249"/>
      <c r="BU56" s="219" t="s">
        <v>1085</v>
      </c>
    </row>
    <row r="57" spans="1:73" s="33" customFormat="1" ht="16.149999999999999" customHeight="1" x14ac:dyDescent="0.35">
      <c r="A57" s="255"/>
      <c r="B57" s="247"/>
      <c r="C57" s="188" t="str">
        <f>+B55</f>
        <v/>
      </c>
      <c r="D57" s="269"/>
      <c r="E57" s="179"/>
      <c r="F57" s="189">
        <v>3</v>
      </c>
      <c r="G57" s="190"/>
      <c r="H57" s="191"/>
      <c r="I57" s="195"/>
      <c r="J57" s="192" t="str">
        <f t="shared" si="0"/>
        <v/>
      </c>
      <c r="K57" s="195"/>
      <c r="L57" s="271"/>
      <c r="M57" s="193" t="str">
        <f t="shared" ref="M57:M74" si="9">+M56</f>
        <v/>
      </c>
      <c r="N57" s="273"/>
      <c r="O57" s="156" t="str">
        <f>+O56</f>
        <v/>
      </c>
      <c r="P57" s="194">
        <v>3</v>
      </c>
      <c r="Q57" s="192" t="str">
        <f t="shared" si="1"/>
        <v/>
      </c>
      <c r="R57" s="195"/>
      <c r="S57" s="195"/>
      <c r="T57" s="195"/>
      <c r="U57" s="179"/>
      <c r="V57" s="257"/>
      <c r="W57" s="267"/>
      <c r="X57" s="257"/>
      <c r="Y57" s="267"/>
      <c r="Z57" s="187"/>
      <c r="AA57" s="263"/>
      <c r="AB57" s="247"/>
      <c r="AC57" s="187"/>
      <c r="AD57" s="261"/>
      <c r="AE57" s="265"/>
      <c r="AF57" s="257"/>
      <c r="AG57" s="259"/>
      <c r="AH57" s="261"/>
      <c r="AI57" s="187"/>
      <c r="AJ57" s="243"/>
      <c r="AK57" s="253"/>
      <c r="AL57" s="187"/>
      <c r="AM57" s="243"/>
      <c r="AN57" s="255"/>
      <c r="AO57" s="253"/>
      <c r="AP57" s="187"/>
      <c r="AQ57" s="208">
        <v>103</v>
      </c>
      <c r="AR57" s="209" t="str">
        <f>IF(AU57="","",CONCATENATE(C57,"-",VLOOKUP(AS57,[15]Configuración!$J$75:$K$77,2,FALSE),'Matriz Riesgos 3a parte'!AQ57))</f>
        <v/>
      </c>
      <c r="AS57" s="210"/>
      <c r="AT57" s="211" t="str">
        <f>IFERROR(VLOOKUP(AS57,[15]Configuración!$AI$2:$AK$4,3,FALSE),"")</f>
        <v/>
      </c>
      <c r="AU57" s="210"/>
      <c r="AV57" s="210"/>
      <c r="AW57" s="210"/>
      <c r="AX57" s="210"/>
      <c r="AY57" s="210"/>
      <c r="AZ57" s="210"/>
      <c r="BA57" s="210"/>
      <c r="BB57" s="211" t="str">
        <f>IFERROR(VLOOKUP(BA57,[15]Configuración!$AI$7:$AK$8,3,FALSE),"")</f>
        <v/>
      </c>
      <c r="BC57" s="216" t="str">
        <f t="shared" si="2"/>
        <v/>
      </c>
      <c r="BD57" s="214" t="str">
        <f t="shared" ref="BD57:BD74" si="10">IF(AS57&lt;&gt;"Correctivo",IFERROR(BD56-(BC57*BD56),""),BD56)</f>
        <v/>
      </c>
      <c r="BE57" s="245"/>
      <c r="BF57" s="239"/>
      <c r="BG57" s="241"/>
      <c r="BH57" s="187"/>
      <c r="BI57" s="214" t="str">
        <f t="shared" ref="BI57:BI74" si="11">IF(AS57="","",IF(AS57="Correctivo",IFERROR(BI56-(BC57*BI56),""),BI56))</f>
        <v/>
      </c>
      <c r="BJ57" s="251"/>
      <c r="BK57" s="251"/>
      <c r="BL57" s="251"/>
      <c r="BM57" s="245"/>
      <c r="BN57" s="239"/>
      <c r="BO57" s="241"/>
      <c r="BP57" s="187"/>
      <c r="BQ57" s="243"/>
      <c r="BR57" s="245"/>
      <c r="BS57" s="247"/>
      <c r="BT57" s="249"/>
      <c r="BU57" s="219" t="s">
        <v>1085</v>
      </c>
    </row>
    <row r="58" spans="1:73" s="33" customFormat="1" ht="16.149999999999999" customHeight="1" x14ac:dyDescent="0.35">
      <c r="A58" s="255"/>
      <c r="B58" s="247"/>
      <c r="C58" s="188" t="str">
        <f>+B55</f>
        <v/>
      </c>
      <c r="D58" s="269"/>
      <c r="E58" s="179"/>
      <c r="F58" s="189">
        <v>4</v>
      </c>
      <c r="G58" s="190"/>
      <c r="H58" s="191"/>
      <c r="I58" s="190"/>
      <c r="J58" s="192" t="str">
        <f t="shared" si="0"/>
        <v/>
      </c>
      <c r="K58" s="190"/>
      <c r="L58" s="271"/>
      <c r="M58" s="193" t="str">
        <f t="shared" si="9"/>
        <v/>
      </c>
      <c r="N58" s="273"/>
      <c r="O58" s="156" t="str">
        <f>+O57</f>
        <v/>
      </c>
      <c r="P58" s="194">
        <v>4</v>
      </c>
      <c r="Q58" s="192" t="str">
        <f t="shared" si="1"/>
        <v/>
      </c>
      <c r="R58" s="190"/>
      <c r="S58" s="195"/>
      <c r="T58" s="195"/>
      <c r="U58" s="179"/>
      <c r="V58" s="257"/>
      <c r="W58" s="267"/>
      <c r="X58" s="257"/>
      <c r="Y58" s="267"/>
      <c r="Z58" s="187"/>
      <c r="AA58" s="263"/>
      <c r="AB58" s="247"/>
      <c r="AC58" s="187"/>
      <c r="AD58" s="261"/>
      <c r="AE58" s="265"/>
      <c r="AF58" s="257"/>
      <c r="AG58" s="259"/>
      <c r="AH58" s="261"/>
      <c r="AI58" s="187"/>
      <c r="AJ58" s="243"/>
      <c r="AK58" s="253"/>
      <c r="AL58" s="187"/>
      <c r="AM58" s="243"/>
      <c r="AN58" s="255"/>
      <c r="AO58" s="253"/>
      <c r="AP58" s="187"/>
      <c r="AQ58" s="208">
        <v>104</v>
      </c>
      <c r="AR58" s="209" t="str">
        <f>IF(AU58="","",CONCATENATE(C58,"-",VLOOKUP(AS58,[15]Configuración!$J$75:$K$77,2,FALSE),'Matriz Riesgos 3a parte'!AQ58))</f>
        <v/>
      </c>
      <c r="AS58" s="210"/>
      <c r="AT58" s="211" t="str">
        <f>IFERROR(VLOOKUP(AS58,[15]Configuración!$AI$2:$AK$4,3,FALSE),"")</f>
        <v/>
      </c>
      <c r="AU58" s="210"/>
      <c r="AV58" s="210"/>
      <c r="AW58" s="210"/>
      <c r="AX58" s="210"/>
      <c r="AY58" s="210"/>
      <c r="AZ58" s="210"/>
      <c r="BA58" s="210"/>
      <c r="BB58" s="211" t="str">
        <f>IFERROR(VLOOKUP(BA58,[15]Configuración!$AI$7:$AK$8,3,FALSE),"")</f>
        <v/>
      </c>
      <c r="BC58" s="216" t="str">
        <f t="shared" si="2"/>
        <v/>
      </c>
      <c r="BD58" s="214" t="str">
        <f t="shared" si="10"/>
        <v/>
      </c>
      <c r="BE58" s="245"/>
      <c r="BF58" s="239"/>
      <c r="BG58" s="241"/>
      <c r="BH58" s="187"/>
      <c r="BI58" s="214" t="str">
        <f t="shared" si="11"/>
        <v/>
      </c>
      <c r="BJ58" s="251"/>
      <c r="BK58" s="251"/>
      <c r="BL58" s="251"/>
      <c r="BM58" s="245"/>
      <c r="BN58" s="239"/>
      <c r="BO58" s="241"/>
      <c r="BP58" s="187"/>
      <c r="BQ58" s="243"/>
      <c r="BR58" s="245"/>
      <c r="BS58" s="247"/>
      <c r="BT58" s="249"/>
      <c r="BU58" s="219" t="s">
        <v>1085</v>
      </c>
    </row>
    <row r="59" spans="1:73" s="33" customFormat="1" ht="16.149999999999999" customHeight="1" x14ac:dyDescent="0.35">
      <c r="A59" s="255"/>
      <c r="B59" s="247"/>
      <c r="C59" s="188" t="str">
        <f>+B55</f>
        <v/>
      </c>
      <c r="D59" s="269"/>
      <c r="E59" s="179"/>
      <c r="F59" s="189">
        <v>5</v>
      </c>
      <c r="G59" s="190"/>
      <c r="H59" s="191"/>
      <c r="I59" s="195"/>
      <c r="J59" s="192" t="str">
        <f t="shared" si="0"/>
        <v/>
      </c>
      <c r="K59" s="195"/>
      <c r="L59" s="271"/>
      <c r="M59" s="193" t="str">
        <f t="shared" si="9"/>
        <v/>
      </c>
      <c r="N59" s="273"/>
      <c r="O59" s="156" t="str">
        <f t="shared" ref="O59:O74" si="12">+O58</f>
        <v/>
      </c>
      <c r="P59" s="194">
        <v>5</v>
      </c>
      <c r="Q59" s="192" t="str">
        <f t="shared" si="1"/>
        <v/>
      </c>
      <c r="R59" s="190"/>
      <c r="S59" s="195"/>
      <c r="T59" s="195"/>
      <c r="U59" s="179"/>
      <c r="V59" s="257"/>
      <c r="W59" s="267"/>
      <c r="X59" s="257"/>
      <c r="Y59" s="267"/>
      <c r="Z59" s="187"/>
      <c r="AA59" s="263"/>
      <c r="AB59" s="247"/>
      <c r="AC59" s="187"/>
      <c r="AD59" s="261"/>
      <c r="AE59" s="265"/>
      <c r="AF59" s="257"/>
      <c r="AG59" s="259"/>
      <c r="AH59" s="261"/>
      <c r="AI59" s="187"/>
      <c r="AJ59" s="243"/>
      <c r="AK59" s="253"/>
      <c r="AL59" s="187"/>
      <c r="AM59" s="243"/>
      <c r="AN59" s="255"/>
      <c r="AO59" s="253"/>
      <c r="AP59" s="187"/>
      <c r="AQ59" s="208">
        <v>105</v>
      </c>
      <c r="AR59" s="209" t="str">
        <f>IF(AU59="","",CONCATENATE(C59,"-",VLOOKUP(AS59,[15]Configuración!$J$75:$K$77,2,FALSE),'Matriz Riesgos 3a parte'!AQ59))</f>
        <v/>
      </c>
      <c r="AS59" s="210"/>
      <c r="AT59" s="211" t="str">
        <f>IFERROR(VLOOKUP(AS59,[15]Configuración!$AI$2:$AK$4,3,FALSE),"")</f>
        <v/>
      </c>
      <c r="AU59" s="210"/>
      <c r="AV59" s="210"/>
      <c r="AW59" s="210"/>
      <c r="AX59" s="210"/>
      <c r="AY59" s="210"/>
      <c r="AZ59" s="210"/>
      <c r="BA59" s="210"/>
      <c r="BB59" s="211" t="str">
        <f>IFERROR(VLOOKUP(BA59,[15]Configuración!$AI$7:$AK$8,3,FALSE),"")</f>
        <v/>
      </c>
      <c r="BC59" s="216" t="str">
        <f t="shared" si="2"/>
        <v/>
      </c>
      <c r="BD59" s="214" t="str">
        <f t="shared" si="10"/>
        <v/>
      </c>
      <c r="BE59" s="245"/>
      <c r="BF59" s="239"/>
      <c r="BG59" s="241"/>
      <c r="BH59" s="187"/>
      <c r="BI59" s="214" t="str">
        <f t="shared" si="11"/>
        <v/>
      </c>
      <c r="BJ59" s="251"/>
      <c r="BK59" s="251"/>
      <c r="BL59" s="251"/>
      <c r="BM59" s="245"/>
      <c r="BN59" s="239"/>
      <c r="BO59" s="241"/>
      <c r="BP59" s="187"/>
      <c r="BQ59" s="243"/>
      <c r="BR59" s="245"/>
      <c r="BS59" s="247"/>
      <c r="BT59" s="249"/>
      <c r="BU59" s="219" t="s">
        <v>1085</v>
      </c>
    </row>
    <row r="60" spans="1:73" ht="16.149999999999999" customHeight="1" x14ac:dyDescent="0.35">
      <c r="A60" s="255"/>
      <c r="B60" s="247"/>
      <c r="C60" s="188" t="str">
        <f>+B55</f>
        <v/>
      </c>
      <c r="D60" s="269"/>
      <c r="E60" s="220"/>
      <c r="F60" s="189">
        <v>6</v>
      </c>
      <c r="G60" s="221"/>
      <c r="H60" s="222"/>
      <c r="I60" s="221"/>
      <c r="J60" s="223" t="str">
        <f t="shared" si="0"/>
        <v/>
      </c>
      <c r="K60" s="221"/>
      <c r="L60" s="271"/>
      <c r="M60" s="193" t="str">
        <f t="shared" si="9"/>
        <v/>
      </c>
      <c r="N60" s="273"/>
      <c r="O60" s="156" t="str">
        <f t="shared" si="12"/>
        <v/>
      </c>
      <c r="P60" s="224">
        <v>6</v>
      </c>
      <c r="Q60" s="192" t="str">
        <f t="shared" si="1"/>
        <v/>
      </c>
      <c r="R60" s="221"/>
      <c r="S60" s="195"/>
      <c r="T60" s="195"/>
      <c r="U60" s="220"/>
      <c r="V60" s="257"/>
      <c r="W60" s="267"/>
      <c r="X60" s="257"/>
      <c r="Y60" s="267"/>
      <c r="Z60" s="219"/>
      <c r="AA60" s="263"/>
      <c r="AB60" s="247"/>
      <c r="AC60" s="219"/>
      <c r="AD60" s="261"/>
      <c r="AE60" s="265"/>
      <c r="AF60" s="257"/>
      <c r="AG60" s="259"/>
      <c r="AH60" s="261"/>
      <c r="AI60" s="219"/>
      <c r="AJ60" s="243"/>
      <c r="AK60" s="253"/>
      <c r="AL60" s="219"/>
      <c r="AM60" s="243"/>
      <c r="AN60" s="255"/>
      <c r="AO60" s="253"/>
      <c r="AP60" s="219"/>
      <c r="AQ60" s="208">
        <v>106</v>
      </c>
      <c r="AR60" s="209" t="str">
        <f>IF(AU60="","",CONCATENATE(C60,"-",VLOOKUP(AS60,[15]Configuración!$J$75:$K$77,2,FALSE),'Matriz Riesgos 3a parte'!AQ60))</f>
        <v/>
      </c>
      <c r="AS60" s="210"/>
      <c r="AT60" s="211" t="str">
        <f>IFERROR(VLOOKUP(AS60,[15]Configuración!$AI$2:$AK$4,3,FALSE),"")</f>
        <v/>
      </c>
      <c r="AU60" s="210"/>
      <c r="AV60" s="210"/>
      <c r="AW60" s="210"/>
      <c r="AX60" s="210"/>
      <c r="AY60" s="210"/>
      <c r="AZ60" s="210"/>
      <c r="BA60" s="210"/>
      <c r="BB60" s="211" t="str">
        <f>IFERROR(VLOOKUP(BA60,[15]Configuración!$AI$7:$AK$8,3,FALSE),"")</f>
        <v/>
      </c>
      <c r="BC60" s="216" t="str">
        <f t="shared" si="2"/>
        <v/>
      </c>
      <c r="BD60" s="214" t="str">
        <f t="shared" si="10"/>
        <v/>
      </c>
      <c r="BE60" s="245"/>
      <c r="BF60" s="239"/>
      <c r="BG60" s="241"/>
      <c r="BH60" s="219"/>
      <c r="BI60" s="214" t="str">
        <f t="shared" si="11"/>
        <v/>
      </c>
      <c r="BJ60" s="251"/>
      <c r="BK60" s="251"/>
      <c r="BL60" s="251"/>
      <c r="BM60" s="245"/>
      <c r="BN60" s="239"/>
      <c r="BO60" s="241"/>
      <c r="BP60" s="219"/>
      <c r="BQ60" s="243"/>
      <c r="BR60" s="245"/>
      <c r="BS60" s="247"/>
      <c r="BT60" s="249"/>
      <c r="BU60" s="219" t="s">
        <v>1085</v>
      </c>
    </row>
    <row r="61" spans="1:73" ht="16.149999999999999" customHeight="1" x14ac:dyDescent="0.35">
      <c r="A61" s="255"/>
      <c r="B61" s="247"/>
      <c r="C61" s="188" t="str">
        <f>+B55</f>
        <v/>
      </c>
      <c r="D61" s="269"/>
      <c r="E61" s="220"/>
      <c r="F61" s="189">
        <v>7</v>
      </c>
      <c r="G61" s="221"/>
      <c r="H61" s="222"/>
      <c r="I61" s="221"/>
      <c r="J61" s="223" t="str">
        <f t="shared" si="0"/>
        <v/>
      </c>
      <c r="K61" s="221"/>
      <c r="L61" s="271"/>
      <c r="M61" s="193" t="str">
        <f t="shared" si="9"/>
        <v/>
      </c>
      <c r="N61" s="273"/>
      <c r="O61" s="156" t="str">
        <f t="shared" si="12"/>
        <v/>
      </c>
      <c r="P61" s="224">
        <v>7</v>
      </c>
      <c r="Q61" s="192" t="str">
        <f t="shared" si="1"/>
        <v/>
      </c>
      <c r="R61" s="221"/>
      <c r="S61" s="195"/>
      <c r="T61" s="195"/>
      <c r="U61" s="220"/>
      <c r="V61" s="257"/>
      <c r="W61" s="267"/>
      <c r="X61" s="257"/>
      <c r="Y61" s="267"/>
      <c r="Z61" s="219"/>
      <c r="AA61" s="263"/>
      <c r="AB61" s="247"/>
      <c r="AC61" s="219"/>
      <c r="AD61" s="261"/>
      <c r="AE61" s="265"/>
      <c r="AF61" s="257"/>
      <c r="AG61" s="259"/>
      <c r="AH61" s="261"/>
      <c r="AI61" s="219"/>
      <c r="AJ61" s="243"/>
      <c r="AK61" s="253"/>
      <c r="AL61" s="219"/>
      <c r="AM61" s="243"/>
      <c r="AN61" s="255"/>
      <c r="AO61" s="253"/>
      <c r="AP61" s="219"/>
      <c r="AQ61" s="208">
        <v>107</v>
      </c>
      <c r="AR61" s="209" t="str">
        <f>IF(AU61="","",CONCATENATE(C61,"-",VLOOKUP(AS61,[15]Configuración!$J$75:$K$77,2,FALSE),'Matriz Riesgos 3a parte'!AQ61))</f>
        <v/>
      </c>
      <c r="AS61" s="210"/>
      <c r="AT61" s="211" t="str">
        <f>IFERROR(VLOOKUP(AS61,[15]Configuración!$AI$2:$AK$4,3,FALSE),"")</f>
        <v/>
      </c>
      <c r="AU61" s="210"/>
      <c r="AV61" s="210"/>
      <c r="AW61" s="210"/>
      <c r="AX61" s="210"/>
      <c r="AY61" s="210"/>
      <c r="AZ61" s="210"/>
      <c r="BA61" s="210"/>
      <c r="BB61" s="211" t="str">
        <f>IFERROR(VLOOKUP(BA61,[15]Configuración!$AI$7:$AK$8,3,FALSE),"")</f>
        <v/>
      </c>
      <c r="BC61" s="216" t="str">
        <f t="shared" si="2"/>
        <v/>
      </c>
      <c r="BD61" s="214" t="str">
        <f t="shared" si="10"/>
        <v/>
      </c>
      <c r="BE61" s="245"/>
      <c r="BF61" s="239"/>
      <c r="BG61" s="241"/>
      <c r="BH61" s="219"/>
      <c r="BI61" s="214" t="str">
        <f t="shared" si="11"/>
        <v/>
      </c>
      <c r="BJ61" s="251"/>
      <c r="BK61" s="251"/>
      <c r="BL61" s="251"/>
      <c r="BM61" s="245"/>
      <c r="BN61" s="239"/>
      <c r="BO61" s="241"/>
      <c r="BP61" s="219"/>
      <c r="BQ61" s="243"/>
      <c r="BR61" s="245"/>
      <c r="BS61" s="247"/>
      <c r="BT61" s="249"/>
      <c r="BU61" s="219" t="s">
        <v>1085</v>
      </c>
    </row>
    <row r="62" spans="1:73" ht="16.149999999999999" customHeight="1" x14ac:dyDescent="0.35">
      <c r="A62" s="255"/>
      <c r="B62" s="247"/>
      <c r="C62" s="188" t="str">
        <f>+B55</f>
        <v/>
      </c>
      <c r="D62" s="269"/>
      <c r="E62" s="220"/>
      <c r="F62" s="189">
        <v>8</v>
      </c>
      <c r="G62" s="221"/>
      <c r="H62" s="222"/>
      <c r="I62" s="221"/>
      <c r="J62" s="223" t="str">
        <f t="shared" si="0"/>
        <v/>
      </c>
      <c r="K62" s="221"/>
      <c r="L62" s="271"/>
      <c r="M62" s="193" t="str">
        <f t="shared" si="9"/>
        <v/>
      </c>
      <c r="N62" s="273"/>
      <c r="O62" s="156" t="str">
        <f t="shared" si="12"/>
        <v/>
      </c>
      <c r="P62" s="224">
        <v>8</v>
      </c>
      <c r="Q62" s="192" t="str">
        <f t="shared" si="1"/>
        <v/>
      </c>
      <c r="R62" s="221"/>
      <c r="S62" s="195"/>
      <c r="T62" s="195"/>
      <c r="U62" s="220"/>
      <c r="V62" s="257"/>
      <c r="W62" s="267"/>
      <c r="X62" s="257"/>
      <c r="Y62" s="267"/>
      <c r="Z62" s="219"/>
      <c r="AA62" s="263"/>
      <c r="AB62" s="247"/>
      <c r="AC62" s="219"/>
      <c r="AD62" s="261"/>
      <c r="AE62" s="265"/>
      <c r="AF62" s="257"/>
      <c r="AG62" s="259"/>
      <c r="AH62" s="261"/>
      <c r="AI62" s="219"/>
      <c r="AJ62" s="243"/>
      <c r="AK62" s="253"/>
      <c r="AL62" s="219"/>
      <c r="AM62" s="243"/>
      <c r="AN62" s="255"/>
      <c r="AO62" s="253"/>
      <c r="AP62" s="219"/>
      <c r="AQ62" s="208">
        <v>108</v>
      </c>
      <c r="AR62" s="209" t="str">
        <f>IF(AU62="","",CONCATENATE(C62,"-",VLOOKUP(AS62,[15]Configuración!$J$75:$K$77,2,FALSE),'Matriz Riesgos 3a parte'!AQ62))</f>
        <v/>
      </c>
      <c r="AS62" s="210"/>
      <c r="AT62" s="211" t="str">
        <f>IFERROR(VLOOKUP(AS62,[15]Configuración!$AI$2:$AK$4,3,FALSE),"")</f>
        <v/>
      </c>
      <c r="AU62" s="210"/>
      <c r="AV62" s="210"/>
      <c r="AW62" s="210"/>
      <c r="AX62" s="210"/>
      <c r="AY62" s="210"/>
      <c r="AZ62" s="210"/>
      <c r="BA62" s="210"/>
      <c r="BB62" s="211" t="str">
        <f>IFERROR(VLOOKUP(BA62,[15]Configuración!$AI$7:$AK$8,3,FALSE),"")</f>
        <v/>
      </c>
      <c r="BC62" s="216" t="str">
        <f t="shared" si="2"/>
        <v/>
      </c>
      <c r="BD62" s="214" t="str">
        <f t="shared" si="10"/>
        <v/>
      </c>
      <c r="BE62" s="245"/>
      <c r="BF62" s="239"/>
      <c r="BG62" s="241"/>
      <c r="BH62" s="219"/>
      <c r="BI62" s="214" t="str">
        <f t="shared" si="11"/>
        <v/>
      </c>
      <c r="BJ62" s="251"/>
      <c r="BK62" s="251"/>
      <c r="BL62" s="251"/>
      <c r="BM62" s="245"/>
      <c r="BN62" s="239"/>
      <c r="BO62" s="241"/>
      <c r="BP62" s="219"/>
      <c r="BQ62" s="243"/>
      <c r="BR62" s="245"/>
      <c r="BS62" s="247"/>
      <c r="BT62" s="249"/>
      <c r="BU62" s="219" t="s">
        <v>1085</v>
      </c>
    </row>
    <row r="63" spans="1:73" ht="16.149999999999999" customHeight="1" x14ac:dyDescent="0.35">
      <c r="A63" s="255"/>
      <c r="B63" s="247"/>
      <c r="C63" s="188" t="str">
        <f>+B55</f>
        <v/>
      </c>
      <c r="D63" s="269"/>
      <c r="E63" s="220"/>
      <c r="F63" s="189">
        <v>9</v>
      </c>
      <c r="G63" s="221"/>
      <c r="H63" s="222"/>
      <c r="I63" s="221"/>
      <c r="J63" s="223" t="str">
        <f t="shared" si="0"/>
        <v/>
      </c>
      <c r="K63" s="221"/>
      <c r="L63" s="271"/>
      <c r="M63" s="193" t="str">
        <f t="shared" si="9"/>
        <v/>
      </c>
      <c r="N63" s="273"/>
      <c r="O63" s="156" t="str">
        <f t="shared" si="12"/>
        <v/>
      </c>
      <c r="P63" s="224">
        <v>9</v>
      </c>
      <c r="Q63" s="192" t="str">
        <f t="shared" si="1"/>
        <v/>
      </c>
      <c r="R63" s="221"/>
      <c r="S63" s="195"/>
      <c r="T63" s="195"/>
      <c r="U63" s="220"/>
      <c r="V63" s="257"/>
      <c r="W63" s="267"/>
      <c r="X63" s="257"/>
      <c r="Y63" s="267"/>
      <c r="Z63" s="219"/>
      <c r="AA63" s="263"/>
      <c r="AB63" s="247"/>
      <c r="AC63" s="219"/>
      <c r="AD63" s="261"/>
      <c r="AE63" s="265"/>
      <c r="AF63" s="257"/>
      <c r="AG63" s="259"/>
      <c r="AH63" s="261"/>
      <c r="AI63" s="219"/>
      <c r="AJ63" s="243"/>
      <c r="AK63" s="253"/>
      <c r="AL63" s="219"/>
      <c r="AM63" s="243"/>
      <c r="AN63" s="255"/>
      <c r="AO63" s="253"/>
      <c r="AP63" s="219"/>
      <c r="AQ63" s="208">
        <v>109</v>
      </c>
      <c r="AR63" s="209" t="str">
        <f>IF(AU63="","",CONCATENATE(C63,"-",VLOOKUP(AS63,[15]Configuración!$J$75:$K$77,2,FALSE),'Matriz Riesgos 3a parte'!AQ63))</f>
        <v/>
      </c>
      <c r="AS63" s="210"/>
      <c r="AT63" s="211" t="str">
        <f>IFERROR(VLOOKUP(AS63,[15]Configuración!$AI$2:$AK$4,3,FALSE),"")</f>
        <v/>
      </c>
      <c r="AU63" s="210"/>
      <c r="AV63" s="210"/>
      <c r="AW63" s="210"/>
      <c r="AX63" s="210"/>
      <c r="AY63" s="210"/>
      <c r="AZ63" s="210"/>
      <c r="BA63" s="210"/>
      <c r="BB63" s="211" t="str">
        <f>IFERROR(VLOOKUP(BA63,[15]Configuración!$AI$7:$AK$8,3,FALSE),"")</f>
        <v/>
      </c>
      <c r="BC63" s="216" t="str">
        <f t="shared" si="2"/>
        <v/>
      </c>
      <c r="BD63" s="214" t="str">
        <f t="shared" si="10"/>
        <v/>
      </c>
      <c r="BE63" s="245"/>
      <c r="BF63" s="239"/>
      <c r="BG63" s="241"/>
      <c r="BH63" s="219"/>
      <c r="BI63" s="214" t="str">
        <f t="shared" si="11"/>
        <v/>
      </c>
      <c r="BJ63" s="251"/>
      <c r="BK63" s="251"/>
      <c r="BL63" s="251"/>
      <c r="BM63" s="245"/>
      <c r="BN63" s="239"/>
      <c r="BO63" s="241"/>
      <c r="BP63" s="219"/>
      <c r="BQ63" s="243"/>
      <c r="BR63" s="245"/>
      <c r="BS63" s="247"/>
      <c r="BT63" s="249"/>
      <c r="BU63" s="219" t="s">
        <v>1085</v>
      </c>
    </row>
    <row r="64" spans="1:73" ht="16.149999999999999" customHeight="1" x14ac:dyDescent="0.35">
      <c r="A64" s="255"/>
      <c r="B64" s="247"/>
      <c r="C64" s="188" t="str">
        <f>+B55</f>
        <v/>
      </c>
      <c r="D64" s="269"/>
      <c r="E64" s="220"/>
      <c r="F64" s="189">
        <v>10</v>
      </c>
      <c r="G64" s="221"/>
      <c r="H64" s="222"/>
      <c r="I64" s="221"/>
      <c r="J64" s="223" t="str">
        <f t="shared" si="0"/>
        <v/>
      </c>
      <c r="K64" s="221"/>
      <c r="L64" s="271"/>
      <c r="M64" s="193" t="str">
        <f t="shared" si="9"/>
        <v/>
      </c>
      <c r="N64" s="273"/>
      <c r="O64" s="156" t="str">
        <f t="shared" si="12"/>
        <v/>
      </c>
      <c r="P64" s="224">
        <v>10</v>
      </c>
      <c r="Q64" s="192" t="str">
        <f t="shared" si="1"/>
        <v/>
      </c>
      <c r="R64" s="221"/>
      <c r="S64" s="195"/>
      <c r="T64" s="195"/>
      <c r="U64" s="220"/>
      <c r="V64" s="257"/>
      <c r="W64" s="267"/>
      <c r="X64" s="257"/>
      <c r="Y64" s="267"/>
      <c r="Z64" s="219"/>
      <c r="AA64" s="263"/>
      <c r="AB64" s="247"/>
      <c r="AC64" s="219"/>
      <c r="AD64" s="261"/>
      <c r="AE64" s="265"/>
      <c r="AF64" s="257"/>
      <c r="AG64" s="259"/>
      <c r="AH64" s="261"/>
      <c r="AI64" s="219"/>
      <c r="AJ64" s="243"/>
      <c r="AK64" s="253"/>
      <c r="AL64" s="219"/>
      <c r="AM64" s="243"/>
      <c r="AN64" s="255"/>
      <c r="AO64" s="253"/>
      <c r="AP64" s="219"/>
      <c r="AQ64" s="208">
        <v>110</v>
      </c>
      <c r="AR64" s="209" t="str">
        <f>IF(AU64="","",CONCATENATE(C64,"-",VLOOKUP(AS64,[15]Configuración!$J$75:$K$77,2,FALSE),'Matriz Riesgos 3a parte'!AQ64))</f>
        <v/>
      </c>
      <c r="AS64" s="210"/>
      <c r="AT64" s="211" t="str">
        <f>IFERROR(VLOOKUP(AS64,[15]Configuración!$AI$2:$AK$4,3,FALSE),"")</f>
        <v/>
      </c>
      <c r="AU64" s="210"/>
      <c r="AV64" s="210"/>
      <c r="AW64" s="210"/>
      <c r="AX64" s="210"/>
      <c r="AY64" s="210"/>
      <c r="AZ64" s="210"/>
      <c r="BA64" s="210"/>
      <c r="BB64" s="211" t="str">
        <f>IFERROR(VLOOKUP(BA64,[15]Configuración!$AI$7:$AK$8,3,FALSE),"")</f>
        <v/>
      </c>
      <c r="BC64" s="216" t="str">
        <f t="shared" si="2"/>
        <v/>
      </c>
      <c r="BD64" s="214" t="str">
        <f t="shared" si="10"/>
        <v/>
      </c>
      <c r="BE64" s="245"/>
      <c r="BF64" s="239"/>
      <c r="BG64" s="241"/>
      <c r="BH64" s="219"/>
      <c r="BI64" s="214" t="str">
        <f t="shared" si="11"/>
        <v/>
      </c>
      <c r="BJ64" s="251"/>
      <c r="BK64" s="251"/>
      <c r="BL64" s="251"/>
      <c r="BM64" s="245"/>
      <c r="BN64" s="239"/>
      <c r="BO64" s="241"/>
      <c r="BP64" s="219"/>
      <c r="BQ64" s="243"/>
      <c r="BR64" s="245"/>
      <c r="BS64" s="247"/>
      <c r="BT64" s="249"/>
      <c r="BU64" s="219" t="s">
        <v>1085</v>
      </c>
    </row>
    <row r="65" spans="1:73" ht="16.149999999999999" customHeight="1" x14ac:dyDescent="0.35">
      <c r="A65" s="255"/>
      <c r="B65" s="247"/>
      <c r="C65" s="188" t="str">
        <f>+B55</f>
        <v/>
      </c>
      <c r="D65" s="269"/>
      <c r="E65" s="220"/>
      <c r="F65" s="189">
        <v>11</v>
      </c>
      <c r="G65" s="221"/>
      <c r="H65" s="222"/>
      <c r="I65" s="221"/>
      <c r="J65" s="223" t="str">
        <f t="shared" si="0"/>
        <v/>
      </c>
      <c r="K65" s="221"/>
      <c r="L65" s="271"/>
      <c r="M65" s="193" t="str">
        <f t="shared" si="9"/>
        <v/>
      </c>
      <c r="N65" s="273"/>
      <c r="O65" s="156" t="str">
        <f t="shared" si="12"/>
        <v/>
      </c>
      <c r="P65" s="224">
        <v>11</v>
      </c>
      <c r="Q65" s="192" t="str">
        <f t="shared" si="1"/>
        <v/>
      </c>
      <c r="R65" s="221"/>
      <c r="S65" s="195"/>
      <c r="T65" s="195"/>
      <c r="U65" s="220"/>
      <c r="V65" s="257"/>
      <c r="W65" s="267"/>
      <c r="X65" s="257"/>
      <c r="Y65" s="267"/>
      <c r="Z65" s="219"/>
      <c r="AA65" s="263"/>
      <c r="AB65" s="247"/>
      <c r="AC65" s="219"/>
      <c r="AD65" s="261"/>
      <c r="AE65" s="265"/>
      <c r="AF65" s="257"/>
      <c r="AG65" s="259"/>
      <c r="AH65" s="261"/>
      <c r="AI65" s="219"/>
      <c r="AJ65" s="243"/>
      <c r="AK65" s="253"/>
      <c r="AL65" s="219"/>
      <c r="AM65" s="243"/>
      <c r="AN65" s="255"/>
      <c r="AO65" s="253"/>
      <c r="AP65" s="219"/>
      <c r="AQ65" s="208">
        <v>111</v>
      </c>
      <c r="AR65" s="209" t="str">
        <f>IF(AU65="","",CONCATENATE(C65,"-",VLOOKUP(AS65,[15]Configuración!$J$75:$K$77,2,FALSE),'Matriz Riesgos 3a parte'!AQ65))</f>
        <v/>
      </c>
      <c r="AS65" s="210"/>
      <c r="AT65" s="211" t="str">
        <f>IFERROR(VLOOKUP(AS65,[15]Configuración!$AI$2:$AK$4,3,FALSE),"")</f>
        <v/>
      </c>
      <c r="AU65" s="210"/>
      <c r="AV65" s="210"/>
      <c r="AW65" s="210"/>
      <c r="AX65" s="210"/>
      <c r="AY65" s="210"/>
      <c r="AZ65" s="210"/>
      <c r="BA65" s="210"/>
      <c r="BB65" s="211" t="str">
        <f>IFERROR(VLOOKUP(BA65,[15]Configuración!$AI$7:$AK$8,3,FALSE),"")</f>
        <v/>
      </c>
      <c r="BC65" s="216" t="str">
        <f t="shared" si="2"/>
        <v/>
      </c>
      <c r="BD65" s="214" t="str">
        <f t="shared" si="10"/>
        <v/>
      </c>
      <c r="BE65" s="245"/>
      <c r="BF65" s="239"/>
      <c r="BG65" s="241"/>
      <c r="BH65" s="219"/>
      <c r="BI65" s="214" t="str">
        <f t="shared" si="11"/>
        <v/>
      </c>
      <c r="BJ65" s="251"/>
      <c r="BK65" s="251"/>
      <c r="BL65" s="251"/>
      <c r="BM65" s="245"/>
      <c r="BN65" s="239"/>
      <c r="BO65" s="241"/>
      <c r="BP65" s="219"/>
      <c r="BQ65" s="243"/>
      <c r="BR65" s="245"/>
      <c r="BS65" s="247"/>
      <c r="BT65" s="249"/>
      <c r="BU65" s="219" t="s">
        <v>1085</v>
      </c>
    </row>
    <row r="66" spans="1:73" ht="16.149999999999999" customHeight="1" x14ac:dyDescent="0.35">
      <c r="A66" s="255"/>
      <c r="B66" s="247"/>
      <c r="C66" s="188" t="str">
        <f>+B55</f>
        <v/>
      </c>
      <c r="D66" s="269"/>
      <c r="E66" s="220"/>
      <c r="F66" s="189">
        <v>12</v>
      </c>
      <c r="G66" s="221"/>
      <c r="H66" s="222"/>
      <c r="I66" s="221"/>
      <c r="J66" s="223" t="str">
        <f t="shared" si="0"/>
        <v/>
      </c>
      <c r="K66" s="221"/>
      <c r="L66" s="271"/>
      <c r="M66" s="193" t="str">
        <f t="shared" si="9"/>
        <v/>
      </c>
      <c r="N66" s="273"/>
      <c r="O66" s="156" t="str">
        <f t="shared" si="12"/>
        <v/>
      </c>
      <c r="P66" s="224">
        <v>12</v>
      </c>
      <c r="Q66" s="192" t="str">
        <f t="shared" si="1"/>
        <v/>
      </c>
      <c r="R66" s="221"/>
      <c r="S66" s="195"/>
      <c r="T66" s="195"/>
      <c r="U66" s="220"/>
      <c r="V66" s="257"/>
      <c r="W66" s="267"/>
      <c r="X66" s="257"/>
      <c r="Y66" s="267"/>
      <c r="Z66" s="219"/>
      <c r="AA66" s="263"/>
      <c r="AB66" s="247"/>
      <c r="AC66" s="219"/>
      <c r="AD66" s="261"/>
      <c r="AE66" s="265"/>
      <c r="AF66" s="257"/>
      <c r="AG66" s="259"/>
      <c r="AH66" s="261"/>
      <c r="AI66" s="219"/>
      <c r="AJ66" s="243"/>
      <c r="AK66" s="253"/>
      <c r="AL66" s="219"/>
      <c r="AM66" s="243"/>
      <c r="AN66" s="255"/>
      <c r="AO66" s="253"/>
      <c r="AP66" s="219"/>
      <c r="AQ66" s="208">
        <v>112</v>
      </c>
      <c r="AR66" s="209" t="str">
        <f>IF(AU66="","",CONCATENATE(C66,"-",VLOOKUP(AS66,[15]Configuración!$J$75:$K$77,2,FALSE),'Matriz Riesgos 3a parte'!AQ66))</f>
        <v/>
      </c>
      <c r="AS66" s="210"/>
      <c r="AT66" s="211" t="str">
        <f>IFERROR(VLOOKUP(AS66,[15]Configuración!$AI$2:$AK$4,3,FALSE),"")</f>
        <v/>
      </c>
      <c r="AU66" s="210"/>
      <c r="AV66" s="210"/>
      <c r="AW66" s="210"/>
      <c r="AX66" s="210"/>
      <c r="AY66" s="210"/>
      <c r="AZ66" s="210"/>
      <c r="BA66" s="210"/>
      <c r="BB66" s="211" t="str">
        <f>IFERROR(VLOOKUP(BA66,[15]Configuración!$AI$7:$AK$8,3,FALSE),"")</f>
        <v/>
      </c>
      <c r="BC66" s="216" t="str">
        <f t="shared" si="2"/>
        <v/>
      </c>
      <c r="BD66" s="214" t="str">
        <f t="shared" si="10"/>
        <v/>
      </c>
      <c r="BE66" s="245"/>
      <c r="BF66" s="239"/>
      <c r="BG66" s="241"/>
      <c r="BH66" s="219"/>
      <c r="BI66" s="214" t="str">
        <f t="shared" si="11"/>
        <v/>
      </c>
      <c r="BJ66" s="251"/>
      <c r="BK66" s="251"/>
      <c r="BL66" s="251"/>
      <c r="BM66" s="245"/>
      <c r="BN66" s="239"/>
      <c r="BO66" s="241"/>
      <c r="BP66" s="219"/>
      <c r="BQ66" s="243"/>
      <c r="BR66" s="245"/>
      <c r="BS66" s="247"/>
      <c r="BT66" s="249"/>
      <c r="BU66" s="219" t="s">
        <v>1085</v>
      </c>
    </row>
    <row r="67" spans="1:73" ht="16.149999999999999" customHeight="1" x14ac:dyDescent="0.35">
      <c r="A67" s="255"/>
      <c r="B67" s="247"/>
      <c r="C67" s="188" t="str">
        <f>+B55</f>
        <v/>
      </c>
      <c r="D67" s="269"/>
      <c r="E67" s="220"/>
      <c r="F67" s="189">
        <v>13</v>
      </c>
      <c r="G67" s="221"/>
      <c r="H67" s="222"/>
      <c r="I67" s="221"/>
      <c r="J67" s="223" t="str">
        <f t="shared" si="0"/>
        <v/>
      </c>
      <c r="K67" s="221"/>
      <c r="L67" s="271"/>
      <c r="M67" s="193" t="str">
        <f t="shared" si="9"/>
        <v/>
      </c>
      <c r="N67" s="273"/>
      <c r="O67" s="156" t="str">
        <f t="shared" si="12"/>
        <v/>
      </c>
      <c r="P67" s="224">
        <v>13</v>
      </c>
      <c r="Q67" s="192" t="str">
        <f t="shared" si="1"/>
        <v/>
      </c>
      <c r="R67" s="221"/>
      <c r="S67" s="195"/>
      <c r="T67" s="195"/>
      <c r="U67" s="220"/>
      <c r="V67" s="257"/>
      <c r="W67" s="267"/>
      <c r="X67" s="257"/>
      <c r="Y67" s="267"/>
      <c r="Z67" s="219"/>
      <c r="AA67" s="263"/>
      <c r="AB67" s="247"/>
      <c r="AC67" s="219"/>
      <c r="AD67" s="261"/>
      <c r="AE67" s="265"/>
      <c r="AF67" s="257"/>
      <c r="AG67" s="259"/>
      <c r="AH67" s="261"/>
      <c r="AI67" s="219"/>
      <c r="AJ67" s="243"/>
      <c r="AK67" s="253"/>
      <c r="AL67" s="219"/>
      <c r="AM67" s="243"/>
      <c r="AN67" s="255"/>
      <c r="AO67" s="253"/>
      <c r="AP67" s="219"/>
      <c r="AQ67" s="208">
        <v>113</v>
      </c>
      <c r="AR67" s="209" t="str">
        <f>IF(AU67="","",CONCATENATE(C67,"-",VLOOKUP(AS67,[15]Configuración!$J$75:$K$77,2,FALSE),'Matriz Riesgos 3a parte'!AQ67))</f>
        <v/>
      </c>
      <c r="AS67" s="210"/>
      <c r="AT67" s="211" t="str">
        <f>IFERROR(VLOOKUP(AS67,[15]Configuración!$AI$2:$AK$4,3,FALSE),"")</f>
        <v/>
      </c>
      <c r="AU67" s="210"/>
      <c r="AV67" s="210"/>
      <c r="AW67" s="210"/>
      <c r="AX67" s="210"/>
      <c r="AY67" s="210"/>
      <c r="AZ67" s="210"/>
      <c r="BA67" s="210"/>
      <c r="BB67" s="211" t="str">
        <f>IFERROR(VLOOKUP(BA67,[15]Configuración!$AI$7:$AK$8,3,FALSE),"")</f>
        <v/>
      </c>
      <c r="BC67" s="216" t="str">
        <f t="shared" si="2"/>
        <v/>
      </c>
      <c r="BD67" s="214" t="str">
        <f t="shared" si="10"/>
        <v/>
      </c>
      <c r="BE67" s="245"/>
      <c r="BF67" s="239"/>
      <c r="BG67" s="241"/>
      <c r="BH67" s="219"/>
      <c r="BI67" s="214" t="str">
        <f t="shared" si="11"/>
        <v/>
      </c>
      <c r="BJ67" s="251"/>
      <c r="BK67" s="251"/>
      <c r="BL67" s="251"/>
      <c r="BM67" s="245"/>
      <c r="BN67" s="239"/>
      <c r="BO67" s="241"/>
      <c r="BP67" s="219"/>
      <c r="BQ67" s="243"/>
      <c r="BR67" s="245"/>
      <c r="BS67" s="247"/>
      <c r="BT67" s="249"/>
      <c r="BU67" s="219" t="s">
        <v>1085</v>
      </c>
    </row>
    <row r="68" spans="1:73" ht="16.149999999999999" customHeight="1" x14ac:dyDescent="0.35">
      <c r="A68" s="255"/>
      <c r="B68" s="247"/>
      <c r="C68" s="188" t="str">
        <f>+B55</f>
        <v/>
      </c>
      <c r="D68" s="269"/>
      <c r="E68" s="220"/>
      <c r="F68" s="189">
        <v>14</v>
      </c>
      <c r="G68" s="221"/>
      <c r="H68" s="222"/>
      <c r="I68" s="221"/>
      <c r="J68" s="223" t="str">
        <f t="shared" si="0"/>
        <v/>
      </c>
      <c r="K68" s="221"/>
      <c r="L68" s="271"/>
      <c r="M68" s="193" t="str">
        <f t="shared" si="9"/>
        <v/>
      </c>
      <c r="N68" s="273"/>
      <c r="O68" s="156" t="str">
        <f t="shared" si="12"/>
        <v/>
      </c>
      <c r="P68" s="224">
        <v>14</v>
      </c>
      <c r="Q68" s="192" t="str">
        <f t="shared" si="1"/>
        <v/>
      </c>
      <c r="R68" s="221"/>
      <c r="S68" s="195"/>
      <c r="T68" s="195"/>
      <c r="U68" s="220"/>
      <c r="V68" s="257"/>
      <c r="W68" s="267"/>
      <c r="X68" s="257"/>
      <c r="Y68" s="267"/>
      <c r="Z68" s="219"/>
      <c r="AA68" s="263"/>
      <c r="AB68" s="247"/>
      <c r="AC68" s="219"/>
      <c r="AD68" s="261"/>
      <c r="AE68" s="265"/>
      <c r="AF68" s="257"/>
      <c r="AG68" s="259"/>
      <c r="AH68" s="261"/>
      <c r="AI68" s="219"/>
      <c r="AJ68" s="243"/>
      <c r="AK68" s="253"/>
      <c r="AL68" s="219"/>
      <c r="AM68" s="243"/>
      <c r="AN68" s="255"/>
      <c r="AO68" s="253"/>
      <c r="AP68" s="219"/>
      <c r="AQ68" s="208">
        <v>114</v>
      </c>
      <c r="AR68" s="209" t="str">
        <f>IF(AU68="","",CONCATENATE(C68,"-",VLOOKUP(AS68,[15]Configuración!$J$75:$K$77,2,FALSE),'Matriz Riesgos 3a parte'!AQ68))</f>
        <v/>
      </c>
      <c r="AS68" s="210"/>
      <c r="AT68" s="211" t="str">
        <f>IFERROR(VLOOKUP(AS68,[15]Configuración!$AI$2:$AK$4,3,FALSE),"")</f>
        <v/>
      </c>
      <c r="AU68" s="210"/>
      <c r="AV68" s="210"/>
      <c r="AW68" s="210"/>
      <c r="AX68" s="210"/>
      <c r="AY68" s="210"/>
      <c r="AZ68" s="210"/>
      <c r="BA68" s="210"/>
      <c r="BB68" s="211" t="str">
        <f>IFERROR(VLOOKUP(BA68,[15]Configuración!$AI$7:$AK$8,3,FALSE),"")</f>
        <v/>
      </c>
      <c r="BC68" s="216" t="str">
        <f t="shared" si="2"/>
        <v/>
      </c>
      <c r="BD68" s="214" t="str">
        <f t="shared" si="10"/>
        <v/>
      </c>
      <c r="BE68" s="245"/>
      <c r="BF68" s="239"/>
      <c r="BG68" s="241"/>
      <c r="BH68" s="219"/>
      <c r="BI68" s="214" t="str">
        <f t="shared" si="11"/>
        <v/>
      </c>
      <c r="BJ68" s="251"/>
      <c r="BK68" s="251"/>
      <c r="BL68" s="251"/>
      <c r="BM68" s="245"/>
      <c r="BN68" s="239"/>
      <c r="BO68" s="241"/>
      <c r="BP68" s="219"/>
      <c r="BQ68" s="243"/>
      <c r="BR68" s="245"/>
      <c r="BS68" s="247"/>
      <c r="BT68" s="249"/>
      <c r="BU68" s="219" t="s">
        <v>1085</v>
      </c>
    </row>
    <row r="69" spans="1:73" ht="16.149999999999999" customHeight="1" x14ac:dyDescent="0.35">
      <c r="A69" s="255"/>
      <c r="B69" s="247"/>
      <c r="C69" s="188" t="str">
        <f>+B55</f>
        <v/>
      </c>
      <c r="D69" s="269"/>
      <c r="E69" s="220"/>
      <c r="F69" s="189">
        <v>15</v>
      </c>
      <c r="G69" s="221"/>
      <c r="H69" s="222"/>
      <c r="I69" s="221"/>
      <c r="J69" s="223" t="str">
        <f t="shared" si="0"/>
        <v/>
      </c>
      <c r="K69" s="221"/>
      <c r="L69" s="271"/>
      <c r="M69" s="193" t="str">
        <f t="shared" si="9"/>
        <v/>
      </c>
      <c r="N69" s="273"/>
      <c r="O69" s="156" t="str">
        <f t="shared" si="12"/>
        <v/>
      </c>
      <c r="P69" s="224">
        <v>15</v>
      </c>
      <c r="Q69" s="192" t="str">
        <f t="shared" si="1"/>
        <v/>
      </c>
      <c r="R69" s="221"/>
      <c r="S69" s="195"/>
      <c r="T69" s="195"/>
      <c r="U69" s="220"/>
      <c r="V69" s="257"/>
      <c r="W69" s="267"/>
      <c r="X69" s="257"/>
      <c r="Y69" s="267"/>
      <c r="Z69" s="219"/>
      <c r="AA69" s="263"/>
      <c r="AB69" s="247"/>
      <c r="AC69" s="219"/>
      <c r="AD69" s="261"/>
      <c r="AE69" s="265"/>
      <c r="AF69" s="257"/>
      <c r="AG69" s="259"/>
      <c r="AH69" s="261"/>
      <c r="AI69" s="219"/>
      <c r="AJ69" s="243"/>
      <c r="AK69" s="253"/>
      <c r="AL69" s="219"/>
      <c r="AM69" s="243"/>
      <c r="AN69" s="255"/>
      <c r="AO69" s="253"/>
      <c r="AP69" s="219"/>
      <c r="AQ69" s="208">
        <v>115</v>
      </c>
      <c r="AR69" s="209" t="str">
        <f>IF(AU69="","",CONCATENATE(C69,"-",VLOOKUP(AS69,[15]Configuración!$J$75:$K$77,2,FALSE),'Matriz Riesgos 3a parte'!AQ69))</f>
        <v/>
      </c>
      <c r="AS69" s="210"/>
      <c r="AT69" s="211" t="str">
        <f>IFERROR(VLOOKUP(AS69,[15]Configuración!$AI$2:$AK$4,3,FALSE),"")</f>
        <v/>
      </c>
      <c r="AU69" s="210"/>
      <c r="AV69" s="210"/>
      <c r="AW69" s="210"/>
      <c r="AX69" s="210"/>
      <c r="AY69" s="210"/>
      <c r="AZ69" s="210"/>
      <c r="BA69" s="210"/>
      <c r="BB69" s="211" t="str">
        <f>IFERROR(VLOOKUP(BA69,[15]Configuración!$AI$7:$AK$8,3,FALSE),"")</f>
        <v/>
      </c>
      <c r="BC69" s="216" t="str">
        <f t="shared" si="2"/>
        <v/>
      </c>
      <c r="BD69" s="214" t="str">
        <f t="shared" si="10"/>
        <v/>
      </c>
      <c r="BE69" s="245"/>
      <c r="BF69" s="239"/>
      <c r="BG69" s="241"/>
      <c r="BH69" s="219"/>
      <c r="BI69" s="214" t="str">
        <f t="shared" si="11"/>
        <v/>
      </c>
      <c r="BJ69" s="251"/>
      <c r="BK69" s="251"/>
      <c r="BL69" s="251"/>
      <c r="BM69" s="245"/>
      <c r="BN69" s="239"/>
      <c r="BO69" s="241"/>
      <c r="BP69" s="219"/>
      <c r="BQ69" s="243"/>
      <c r="BR69" s="245"/>
      <c r="BS69" s="247"/>
      <c r="BT69" s="249"/>
      <c r="BU69" s="219" t="s">
        <v>1085</v>
      </c>
    </row>
    <row r="70" spans="1:73" ht="16.149999999999999" customHeight="1" x14ac:dyDescent="0.35">
      <c r="A70" s="255"/>
      <c r="B70" s="247"/>
      <c r="C70" s="188" t="str">
        <f>+B55</f>
        <v/>
      </c>
      <c r="D70" s="269"/>
      <c r="E70" s="220"/>
      <c r="F70" s="189">
        <v>16</v>
      </c>
      <c r="G70" s="221"/>
      <c r="H70" s="222"/>
      <c r="I70" s="221"/>
      <c r="J70" s="223" t="str">
        <f t="shared" si="0"/>
        <v/>
      </c>
      <c r="K70" s="221"/>
      <c r="L70" s="271"/>
      <c r="M70" s="193" t="str">
        <f t="shared" si="9"/>
        <v/>
      </c>
      <c r="N70" s="273"/>
      <c r="O70" s="156" t="str">
        <f t="shared" si="12"/>
        <v/>
      </c>
      <c r="P70" s="224">
        <v>16</v>
      </c>
      <c r="Q70" s="192" t="str">
        <f t="shared" si="1"/>
        <v/>
      </c>
      <c r="R70" s="221"/>
      <c r="S70" s="195"/>
      <c r="T70" s="195"/>
      <c r="U70" s="220"/>
      <c r="V70" s="257"/>
      <c r="W70" s="267"/>
      <c r="X70" s="257"/>
      <c r="Y70" s="267"/>
      <c r="Z70" s="219"/>
      <c r="AA70" s="263"/>
      <c r="AB70" s="247"/>
      <c r="AC70" s="219"/>
      <c r="AD70" s="261"/>
      <c r="AE70" s="265"/>
      <c r="AF70" s="257"/>
      <c r="AG70" s="259"/>
      <c r="AH70" s="261"/>
      <c r="AI70" s="219"/>
      <c r="AJ70" s="243"/>
      <c r="AK70" s="253"/>
      <c r="AL70" s="219"/>
      <c r="AM70" s="243"/>
      <c r="AN70" s="255"/>
      <c r="AO70" s="253"/>
      <c r="AP70" s="219"/>
      <c r="AQ70" s="208">
        <v>116</v>
      </c>
      <c r="AR70" s="209" t="str">
        <f>IF(AU70="","",CONCATENATE(C70,"-",VLOOKUP(AS70,[15]Configuración!$J$75:$K$77,2,FALSE),'Matriz Riesgos 3a parte'!AQ70))</f>
        <v/>
      </c>
      <c r="AS70" s="210"/>
      <c r="AT70" s="211" t="str">
        <f>IFERROR(VLOOKUP(AS70,[15]Configuración!$AI$2:$AK$4,3,FALSE),"")</f>
        <v/>
      </c>
      <c r="AU70" s="210"/>
      <c r="AV70" s="210"/>
      <c r="AW70" s="210"/>
      <c r="AX70" s="210"/>
      <c r="AY70" s="210"/>
      <c r="AZ70" s="210"/>
      <c r="BA70" s="210"/>
      <c r="BB70" s="211" t="str">
        <f>IFERROR(VLOOKUP(BA70,[15]Configuración!$AI$7:$AK$8,3,FALSE),"")</f>
        <v/>
      </c>
      <c r="BC70" s="216" t="str">
        <f t="shared" si="2"/>
        <v/>
      </c>
      <c r="BD70" s="214" t="str">
        <f t="shared" si="10"/>
        <v/>
      </c>
      <c r="BE70" s="245"/>
      <c r="BF70" s="239"/>
      <c r="BG70" s="241"/>
      <c r="BH70" s="219"/>
      <c r="BI70" s="214" t="str">
        <f t="shared" si="11"/>
        <v/>
      </c>
      <c r="BJ70" s="251"/>
      <c r="BK70" s="251"/>
      <c r="BL70" s="251"/>
      <c r="BM70" s="245"/>
      <c r="BN70" s="239"/>
      <c r="BO70" s="241"/>
      <c r="BP70" s="219"/>
      <c r="BQ70" s="243"/>
      <c r="BR70" s="245"/>
      <c r="BS70" s="247"/>
      <c r="BT70" s="249"/>
      <c r="BU70" s="219" t="s">
        <v>1085</v>
      </c>
    </row>
    <row r="71" spans="1:73" ht="16.149999999999999" customHeight="1" x14ac:dyDescent="0.35">
      <c r="A71" s="255"/>
      <c r="B71" s="247"/>
      <c r="C71" s="188" t="str">
        <f>+B55</f>
        <v/>
      </c>
      <c r="D71" s="269"/>
      <c r="E71" s="220"/>
      <c r="F71" s="189">
        <v>17</v>
      </c>
      <c r="G71" s="221"/>
      <c r="H71" s="222"/>
      <c r="I71" s="221"/>
      <c r="J71" s="223" t="str">
        <f t="shared" si="0"/>
        <v/>
      </c>
      <c r="K71" s="221"/>
      <c r="L71" s="271"/>
      <c r="M71" s="193" t="str">
        <f t="shared" si="9"/>
        <v/>
      </c>
      <c r="N71" s="273"/>
      <c r="O71" s="156" t="str">
        <f t="shared" si="12"/>
        <v/>
      </c>
      <c r="P71" s="224">
        <v>17</v>
      </c>
      <c r="Q71" s="192" t="str">
        <f t="shared" si="1"/>
        <v/>
      </c>
      <c r="R71" s="221"/>
      <c r="S71" s="195"/>
      <c r="T71" s="195"/>
      <c r="U71" s="220"/>
      <c r="V71" s="257"/>
      <c r="W71" s="267"/>
      <c r="X71" s="257"/>
      <c r="Y71" s="267"/>
      <c r="Z71" s="219"/>
      <c r="AA71" s="263"/>
      <c r="AB71" s="247"/>
      <c r="AC71" s="219"/>
      <c r="AD71" s="261"/>
      <c r="AE71" s="265"/>
      <c r="AF71" s="257"/>
      <c r="AG71" s="259"/>
      <c r="AH71" s="261"/>
      <c r="AI71" s="219"/>
      <c r="AJ71" s="243"/>
      <c r="AK71" s="253"/>
      <c r="AL71" s="219"/>
      <c r="AM71" s="243"/>
      <c r="AN71" s="255"/>
      <c r="AO71" s="253"/>
      <c r="AP71" s="219"/>
      <c r="AQ71" s="208">
        <v>117</v>
      </c>
      <c r="AR71" s="209" t="str">
        <f>IF(AU71="","",CONCATENATE(C71,"-",VLOOKUP(AS71,[15]Configuración!$J$75:$K$77,2,FALSE),'Matriz Riesgos 3a parte'!AQ71))</f>
        <v/>
      </c>
      <c r="AS71" s="210"/>
      <c r="AT71" s="211" t="str">
        <f>IFERROR(VLOOKUP(AS71,[15]Configuración!$AI$2:$AK$4,3,FALSE),"")</f>
        <v/>
      </c>
      <c r="AU71" s="210"/>
      <c r="AV71" s="210"/>
      <c r="AW71" s="210"/>
      <c r="AX71" s="210"/>
      <c r="AY71" s="210"/>
      <c r="AZ71" s="210"/>
      <c r="BA71" s="210"/>
      <c r="BB71" s="211" t="str">
        <f>IFERROR(VLOOKUP(BA71,[15]Configuración!$AI$7:$AK$8,3,FALSE),"")</f>
        <v/>
      </c>
      <c r="BC71" s="216" t="str">
        <f t="shared" si="2"/>
        <v/>
      </c>
      <c r="BD71" s="214" t="str">
        <f t="shared" si="10"/>
        <v/>
      </c>
      <c r="BE71" s="245"/>
      <c r="BF71" s="239"/>
      <c r="BG71" s="241"/>
      <c r="BH71" s="219"/>
      <c r="BI71" s="214" t="str">
        <f t="shared" si="11"/>
        <v/>
      </c>
      <c r="BJ71" s="251"/>
      <c r="BK71" s="251"/>
      <c r="BL71" s="251"/>
      <c r="BM71" s="245"/>
      <c r="BN71" s="239"/>
      <c r="BO71" s="241"/>
      <c r="BP71" s="219"/>
      <c r="BQ71" s="243"/>
      <c r="BR71" s="245"/>
      <c r="BS71" s="247"/>
      <c r="BT71" s="249"/>
      <c r="BU71" s="219" t="s">
        <v>1085</v>
      </c>
    </row>
    <row r="72" spans="1:73" ht="16.149999999999999" customHeight="1" x14ac:dyDescent="0.35">
      <c r="A72" s="255"/>
      <c r="B72" s="247"/>
      <c r="C72" s="188" t="str">
        <f>+B55</f>
        <v/>
      </c>
      <c r="D72" s="269"/>
      <c r="E72" s="220"/>
      <c r="F72" s="189">
        <v>18</v>
      </c>
      <c r="G72" s="221"/>
      <c r="H72" s="222"/>
      <c r="I72" s="221"/>
      <c r="J72" s="223" t="str">
        <f t="shared" si="0"/>
        <v/>
      </c>
      <c r="K72" s="221"/>
      <c r="L72" s="271"/>
      <c r="M72" s="193" t="str">
        <f t="shared" si="9"/>
        <v/>
      </c>
      <c r="N72" s="273"/>
      <c r="O72" s="156" t="str">
        <f t="shared" si="12"/>
        <v/>
      </c>
      <c r="P72" s="224">
        <v>18</v>
      </c>
      <c r="Q72" s="192" t="str">
        <f t="shared" si="1"/>
        <v/>
      </c>
      <c r="R72" s="221"/>
      <c r="S72" s="195"/>
      <c r="T72" s="195"/>
      <c r="U72" s="220"/>
      <c r="V72" s="257"/>
      <c r="W72" s="267"/>
      <c r="X72" s="257"/>
      <c r="Y72" s="267"/>
      <c r="Z72" s="219"/>
      <c r="AA72" s="263"/>
      <c r="AB72" s="247"/>
      <c r="AC72" s="219"/>
      <c r="AD72" s="261"/>
      <c r="AE72" s="265"/>
      <c r="AF72" s="257"/>
      <c r="AG72" s="259"/>
      <c r="AH72" s="261"/>
      <c r="AI72" s="219"/>
      <c r="AJ72" s="243"/>
      <c r="AK72" s="253"/>
      <c r="AL72" s="219"/>
      <c r="AM72" s="243"/>
      <c r="AN72" s="255"/>
      <c r="AO72" s="253"/>
      <c r="AP72" s="219"/>
      <c r="AQ72" s="208">
        <v>118</v>
      </c>
      <c r="AR72" s="209" t="str">
        <f>IF(AU72="","",CONCATENATE(C72,"-",VLOOKUP(AS72,[15]Configuración!$J$75:$K$77,2,FALSE),'Matriz Riesgos 3a parte'!AQ72))</f>
        <v/>
      </c>
      <c r="AS72" s="210"/>
      <c r="AT72" s="211" t="str">
        <f>IFERROR(VLOOKUP(AS72,[15]Configuración!$AI$2:$AK$4,3,FALSE),"")</f>
        <v/>
      </c>
      <c r="AU72" s="210"/>
      <c r="AV72" s="210"/>
      <c r="AW72" s="210"/>
      <c r="AX72" s="210"/>
      <c r="AY72" s="210"/>
      <c r="AZ72" s="210"/>
      <c r="BA72" s="210"/>
      <c r="BB72" s="211" t="str">
        <f>IFERROR(VLOOKUP(BA72,[15]Configuración!$AI$7:$AK$8,3,FALSE),"")</f>
        <v/>
      </c>
      <c r="BC72" s="216" t="str">
        <f t="shared" si="2"/>
        <v/>
      </c>
      <c r="BD72" s="214" t="str">
        <f t="shared" si="10"/>
        <v/>
      </c>
      <c r="BE72" s="245"/>
      <c r="BF72" s="239"/>
      <c r="BG72" s="241"/>
      <c r="BH72" s="219"/>
      <c r="BI72" s="214" t="str">
        <f t="shared" si="11"/>
        <v/>
      </c>
      <c r="BJ72" s="251"/>
      <c r="BK72" s="251"/>
      <c r="BL72" s="251"/>
      <c r="BM72" s="245"/>
      <c r="BN72" s="239"/>
      <c r="BO72" s="241"/>
      <c r="BP72" s="219"/>
      <c r="BQ72" s="243"/>
      <c r="BR72" s="245"/>
      <c r="BS72" s="247"/>
      <c r="BT72" s="249"/>
      <c r="BU72" s="219" t="s">
        <v>1085</v>
      </c>
    </row>
    <row r="73" spans="1:73" ht="16.149999999999999" customHeight="1" x14ac:dyDescent="0.35">
      <c r="A73" s="255"/>
      <c r="B73" s="247"/>
      <c r="C73" s="188" t="str">
        <f>+B55</f>
        <v/>
      </c>
      <c r="D73" s="269"/>
      <c r="E73" s="220"/>
      <c r="F73" s="189">
        <v>19</v>
      </c>
      <c r="G73" s="221"/>
      <c r="H73" s="222"/>
      <c r="I73" s="221"/>
      <c r="J73" s="223" t="str">
        <f t="shared" si="0"/>
        <v/>
      </c>
      <c r="K73" s="221"/>
      <c r="L73" s="271"/>
      <c r="M73" s="193" t="str">
        <f t="shared" si="9"/>
        <v/>
      </c>
      <c r="N73" s="273"/>
      <c r="O73" s="156" t="str">
        <f t="shared" si="12"/>
        <v/>
      </c>
      <c r="P73" s="224">
        <v>19</v>
      </c>
      <c r="Q73" s="192" t="str">
        <f t="shared" si="1"/>
        <v/>
      </c>
      <c r="R73" s="221"/>
      <c r="S73" s="195"/>
      <c r="T73" s="195"/>
      <c r="U73" s="220"/>
      <c r="V73" s="257"/>
      <c r="W73" s="267"/>
      <c r="X73" s="257"/>
      <c r="Y73" s="267"/>
      <c r="Z73" s="219"/>
      <c r="AA73" s="263"/>
      <c r="AB73" s="247"/>
      <c r="AC73" s="219"/>
      <c r="AD73" s="261"/>
      <c r="AE73" s="265"/>
      <c r="AF73" s="257"/>
      <c r="AG73" s="259"/>
      <c r="AH73" s="261"/>
      <c r="AI73" s="219"/>
      <c r="AJ73" s="243"/>
      <c r="AK73" s="253"/>
      <c r="AL73" s="219"/>
      <c r="AM73" s="243"/>
      <c r="AN73" s="255"/>
      <c r="AO73" s="253"/>
      <c r="AP73" s="219"/>
      <c r="AQ73" s="208">
        <v>119</v>
      </c>
      <c r="AR73" s="209" t="str">
        <f>IF(AU73="","",CONCATENATE(C73,"-",VLOOKUP(AS73,[15]Configuración!$J$75:$K$77,2,FALSE),'Matriz Riesgos 3a parte'!AQ73))</f>
        <v/>
      </c>
      <c r="AS73" s="210"/>
      <c r="AT73" s="211" t="str">
        <f>IFERROR(VLOOKUP(AS73,[15]Configuración!$AI$2:$AK$4,3,FALSE),"")</f>
        <v/>
      </c>
      <c r="AU73" s="210"/>
      <c r="AV73" s="210"/>
      <c r="AW73" s="210"/>
      <c r="AX73" s="210"/>
      <c r="AY73" s="210"/>
      <c r="AZ73" s="210"/>
      <c r="BA73" s="210"/>
      <c r="BB73" s="211" t="str">
        <f>IFERROR(VLOOKUP(BA73,[15]Configuración!$AI$7:$AK$8,3,FALSE),"")</f>
        <v/>
      </c>
      <c r="BC73" s="216" t="str">
        <f t="shared" si="2"/>
        <v/>
      </c>
      <c r="BD73" s="214" t="str">
        <f t="shared" si="10"/>
        <v/>
      </c>
      <c r="BE73" s="245"/>
      <c r="BF73" s="239"/>
      <c r="BG73" s="241"/>
      <c r="BH73" s="219"/>
      <c r="BI73" s="214" t="str">
        <f t="shared" si="11"/>
        <v/>
      </c>
      <c r="BJ73" s="251"/>
      <c r="BK73" s="251"/>
      <c r="BL73" s="251"/>
      <c r="BM73" s="245"/>
      <c r="BN73" s="239"/>
      <c r="BO73" s="241"/>
      <c r="BP73" s="219"/>
      <c r="BQ73" s="243"/>
      <c r="BR73" s="245"/>
      <c r="BS73" s="247"/>
      <c r="BT73" s="249"/>
      <c r="BU73" s="219" t="s">
        <v>1085</v>
      </c>
    </row>
    <row r="74" spans="1:73" ht="16.149999999999999" customHeight="1" thickBot="1" x14ac:dyDescent="0.4">
      <c r="A74" s="275"/>
      <c r="B74" s="284"/>
      <c r="C74" s="218" t="str">
        <f>+B55</f>
        <v/>
      </c>
      <c r="D74" s="295"/>
      <c r="E74" s="220"/>
      <c r="F74" s="225">
        <v>20</v>
      </c>
      <c r="G74" s="226"/>
      <c r="H74" s="227"/>
      <c r="I74" s="226"/>
      <c r="J74" s="228" t="str">
        <f t="shared" si="0"/>
        <v/>
      </c>
      <c r="K74" s="226"/>
      <c r="L74" s="296"/>
      <c r="M74" s="229" t="str">
        <f t="shared" si="9"/>
        <v/>
      </c>
      <c r="N74" s="297"/>
      <c r="O74" s="230" t="str">
        <f t="shared" si="12"/>
        <v/>
      </c>
      <c r="P74" s="231">
        <v>20</v>
      </c>
      <c r="Q74" s="228" t="str">
        <f t="shared" si="1"/>
        <v/>
      </c>
      <c r="R74" s="226"/>
      <c r="S74" s="293"/>
      <c r="T74" s="293"/>
      <c r="U74" s="220"/>
      <c r="V74" s="288"/>
      <c r="W74" s="294"/>
      <c r="X74" s="288"/>
      <c r="Y74" s="294"/>
      <c r="Z74" s="219"/>
      <c r="AA74" s="291"/>
      <c r="AB74" s="284"/>
      <c r="AC74" s="219"/>
      <c r="AD74" s="290"/>
      <c r="AE74" s="292"/>
      <c r="AF74" s="288"/>
      <c r="AG74" s="289"/>
      <c r="AH74" s="290"/>
      <c r="AI74" s="219"/>
      <c r="AJ74" s="282"/>
      <c r="AK74" s="287"/>
      <c r="AL74" s="219"/>
      <c r="AM74" s="282"/>
      <c r="AN74" s="275"/>
      <c r="AO74" s="287"/>
      <c r="AP74" s="219"/>
      <c r="AQ74" s="232">
        <v>120</v>
      </c>
      <c r="AR74" s="233" t="str">
        <f>IF(AU74="","",CONCATENATE(C74,"-",VLOOKUP(AS74,[15]Configuración!$J$75:$K$77,2,FALSE),'Matriz Riesgos 3a parte'!AQ74))</f>
        <v/>
      </c>
      <c r="AS74" s="234"/>
      <c r="AT74" s="235" t="str">
        <f>IFERROR(VLOOKUP(AS74,[15]Configuración!$AI$2:$AK$4,3,FALSE),"")</f>
        <v/>
      </c>
      <c r="AU74" s="234"/>
      <c r="AV74" s="234"/>
      <c r="AW74" s="234"/>
      <c r="AX74" s="234"/>
      <c r="AY74" s="234"/>
      <c r="AZ74" s="234"/>
      <c r="BA74" s="234"/>
      <c r="BB74" s="235" t="str">
        <f>IFERROR(VLOOKUP(BA74,[15]Configuración!$AI$7:$AK$8,3,FALSE),"")</f>
        <v/>
      </c>
      <c r="BC74" s="236" t="str">
        <f t="shared" si="2"/>
        <v/>
      </c>
      <c r="BD74" s="237" t="str">
        <f t="shared" si="10"/>
        <v/>
      </c>
      <c r="BE74" s="283"/>
      <c r="BF74" s="280"/>
      <c r="BG74" s="281"/>
      <c r="BH74" s="219"/>
      <c r="BI74" s="237" t="str">
        <f t="shared" si="11"/>
        <v/>
      </c>
      <c r="BJ74" s="286"/>
      <c r="BK74" s="286"/>
      <c r="BL74" s="286"/>
      <c r="BM74" s="283"/>
      <c r="BN74" s="280"/>
      <c r="BO74" s="281"/>
      <c r="BP74" s="219"/>
      <c r="BQ74" s="282"/>
      <c r="BR74" s="283"/>
      <c r="BS74" s="284"/>
      <c r="BT74" s="285"/>
      <c r="BU74" s="219" t="s">
        <v>1085</v>
      </c>
    </row>
    <row r="75" spans="1:73" s="33" customFormat="1" ht="16.149999999999999" customHeight="1" x14ac:dyDescent="0.35">
      <c r="A75" s="254" t="str">
        <f>+M75</f>
        <v/>
      </c>
      <c r="B75" s="246" t="str">
        <f>IFERROR(VLOOKUP(D75,[15]Configuración!$G$2:$H$19,2,FALSE),"")</f>
        <v/>
      </c>
      <c r="C75" s="178" t="str">
        <f>+B75</f>
        <v/>
      </c>
      <c r="D75" s="268"/>
      <c r="E75" s="179"/>
      <c r="F75" s="180">
        <v>1</v>
      </c>
      <c r="G75" s="181"/>
      <c r="H75" s="182"/>
      <c r="I75" s="183"/>
      <c r="J75" s="184" t="str">
        <f t="shared" si="0"/>
        <v/>
      </c>
      <c r="K75" s="183"/>
      <c r="L75" s="270">
        <v>117</v>
      </c>
      <c r="M75" s="185" t="str">
        <f>IF($B75="","",CONCATENATE("R",L75,"-",$B75))</f>
        <v/>
      </c>
      <c r="N75" s="272"/>
      <c r="O75" s="183"/>
      <c r="P75" s="186">
        <v>1</v>
      </c>
      <c r="Q75" s="184" t="str">
        <f t="shared" si="1"/>
        <v/>
      </c>
      <c r="R75" s="183"/>
      <c r="S75" s="183"/>
      <c r="T75" s="183"/>
      <c r="U75" s="179"/>
      <c r="V75" s="256"/>
      <c r="W75" s="266" t="str">
        <f>IFERROR(VLOOKUP(V75,[15]Configuración!$L$9:$M$13,2,FALSE),"")</f>
        <v/>
      </c>
      <c r="X75" s="256"/>
      <c r="Y75" s="266" t="str">
        <f>IFERROR((VLOOKUP(X75,[15]Configuración!$L$2:$N$6,2,FALSE)),"")</f>
        <v/>
      </c>
      <c r="Z75" s="187"/>
      <c r="AA75" s="262" t="str">
        <f>IFERROR(VLOOKUP(A75,'[15]Preguntas Corrupción'!$B$5:$W$105,22,FALSE),"")</f>
        <v/>
      </c>
      <c r="AB75" s="246" t="str">
        <f>IF($AA75="","",IF($AA75=0,"",IF($AA75&lt;=5,[15]Configuración!$R$11,IF($AA75&lt;=11,[15]Configuración!$R$10,IF($AA75&lt;=19,[15]Configuración!$R$9,"")))))</f>
        <v/>
      </c>
      <c r="AC75" s="187"/>
      <c r="AD75" s="260"/>
      <c r="AE75" s="264"/>
      <c r="AF75" s="256"/>
      <c r="AG75" s="258" t="str">
        <f>IF($AF75="","",IF($AF75&gt;=-25,[15]Configuración!$R$50,IF($AF75&gt;-75,[15]Configuración!$R$49,IF($AF75&lt;=-75,[15]Configuración!$R$48,""))))</f>
        <v/>
      </c>
      <c r="AH75" s="260"/>
      <c r="AI75" s="187"/>
      <c r="AJ75" s="242" t="str">
        <f>IF(N75=[15]Configuración!$J$58,'Matriz Riesgos 3a parte'!#REF!,IF(N75=[15]Configuración!$J$61,'Matriz Riesgos 3a parte'!#REF!,IF(N75=[15]Configuración!$J$57,MAX('Matriz Riesgos 3a parte'!#REF!,'Matriz Riesgos 3a parte'!#REF!),IF(N75=[15]Configuración!$J$60,MAX('Matriz Riesgos 3a parte'!#REF!,'Matriz Riesgos 3a parte'!#REF!),IF(N75=[15]Configuración!$J$59,'Matriz Riesgos 3a parte'!#REF!,IF(N75=[15]Configuración!$J$62,MAX('Matriz Riesgos 3a parte'!#REF!,'Matriz Riesgos 3a parte'!#REF!),""))))))</f>
        <v/>
      </c>
      <c r="AK75" s="252" t="str">
        <f>IFERROR(VLOOKUP(AJ75,[15]Configuración!$S$2:$T$6,2,FALSE),"")</f>
        <v/>
      </c>
      <c r="AL75" s="187"/>
      <c r="AM75" s="242" t="str">
        <f>IFERROR(IF(N75=[15]Configuración!$J$58,W75*AJ75,AJ75*Y75),"")</f>
        <v/>
      </c>
      <c r="AN75" s="254" t="str">
        <f>IF(N75="Corrupción",CONCATENATE(W75,"-",AJ75),CONCATENATE(Y75,"-",AJ75))</f>
        <v>-</v>
      </c>
      <c r="AO75" s="252" t="str">
        <f>IFERROR(VLOOKUP(AN75,[15]Configuración!$AD$7:$AF$31,3,FALSE),"")</f>
        <v/>
      </c>
      <c r="AP75" s="187"/>
      <c r="AQ75" s="200">
        <v>101</v>
      </c>
      <c r="AR75" s="201" t="str">
        <f>IF(AU75="","",CONCATENATE(C75,"-",VLOOKUP(AS75,[15]Configuración!$J$75:$K$77,2,FALSE),'Matriz Riesgos 3a parte'!AQ75))</f>
        <v/>
      </c>
      <c r="AS75" s="202"/>
      <c r="AT75" s="203" t="str">
        <f>IFERROR(VLOOKUP(AS75,[15]Configuración!$AI$2:$AK$4,3,FALSE),"")</f>
        <v/>
      </c>
      <c r="AU75" s="202"/>
      <c r="AV75" s="202"/>
      <c r="AW75" s="202"/>
      <c r="AX75" s="202"/>
      <c r="AY75" s="202"/>
      <c r="AZ75" s="202"/>
      <c r="BA75" s="202"/>
      <c r="BB75" s="203" t="str">
        <f>IFERROR(VLOOKUP(BA75,[15]Configuración!$AI$7:$AK$8,3,FALSE),"")</f>
        <v/>
      </c>
      <c r="BC75" s="217" t="str">
        <f t="shared" si="2"/>
        <v/>
      </c>
      <c r="BD75" s="206" t="str">
        <f>IF(AS75&lt;&gt;"Correctivo",IFERROR(#REF!-(#REF!*BC75),""),#REF!)</f>
        <v/>
      </c>
      <c r="BE75" s="244" t="e">
        <f>VLOOKUP($N75,[15]Configuración!$BQ$3:$BS$8,2,FALSE)</f>
        <v>#N/A</v>
      </c>
      <c r="BF75" s="238" t="str">
        <f>IF(MIN(BD75:BD94)=0,"",IF(MIN(BD75:BD94)&gt;=BE75,MIN(BD75:BD94),BE75))</f>
        <v/>
      </c>
      <c r="BG75" s="240" t="str">
        <f>IF('Matriz Riesgos 3a parte'!BF75&lt;=[15]Configuración!$M$6,[15]Configuración!$O$6,IF('Matriz Riesgos 3a parte'!BF75&lt;=[15]Configuración!$M$5,[15]Configuración!$O$5,IF('Matriz Riesgos 3a parte'!BF75&lt;=[15]Configuración!$M$4,[15]Configuración!$O$4,IF('Matriz Riesgos 3a parte'!BF75&lt;=[15]Configuración!$M$3,[15]Configuración!$O$3,IF('Matriz Riesgos 3a parte'!BF75&lt;=[15]Configuración!$M$2,[15]Configuración!$O$2,"")))))</f>
        <v/>
      </c>
      <c r="BH75" s="187"/>
      <c r="BI75" s="206" t="str">
        <f>IF(AS75="","",IF(AS75="Correctivo",IFERROR(AJ75-(AJ75*BC75),""),AJ75))</f>
        <v/>
      </c>
      <c r="BJ75" s="250" t="str">
        <f>IF(MIN(BI75:BI94)=0,"",IF(MIN(BI75:BI94)&lt;=[15]Configuración!$U$6,[15]Configuración!$S$6,IF(MIN(BI75:BI94)&lt;=[15]Configuración!$U$5,[15]Configuración!$S$5,IF(MIN(BI75:BI94)&lt;=[15]Configuración!$U$4,[15]Configuración!$S$4,IF(MIN(BI75:BI94)&lt;=[15]Configuración!$U$3,[15]Configuración!$S$3,IF(MIN(BI75:BI94)&lt;=[15]Configuración!$U$2,[15]Configuración!$S$2,""))))))</f>
        <v/>
      </c>
      <c r="BK75" s="250" t="str">
        <f>IF(MIN(BI75:BI94)=0,"",IF(MIN(BI75:BI94)&lt;=[15]Configuración!$W$6,[15]Configuración!$S$6,IF(MIN(BI75:BI94)&lt;=[15]Configuración!$W$4,[15]Configuración!$S$4,IF(MIN(BI75:BI94)&lt;=[15]Configuración!$W$2,[15]Configuración!$S$2))))</f>
        <v/>
      </c>
      <c r="BL75" s="250" t="str">
        <f>IF(N75="Gestión",BJ75,IF(N75="Fiscal",BJ75,IF(N75="Corrupción",BJ75,IF(N75="Seguridad  información",BJ75,BK75))))</f>
        <v/>
      </c>
      <c r="BM75" s="244" t="str">
        <f>IF(N75="","",VLOOKUP($N75,[15]Configuración!$BQ$3:$BS$8,3,FALSE))</f>
        <v/>
      </c>
      <c r="BN75" s="238" t="str">
        <f t="shared" ref="BN75" si="13">IF(BL75=0,"",IF(BL75&gt;=BM75,BL75,BM75))</f>
        <v/>
      </c>
      <c r="BO75" s="240" t="str">
        <f>IF('Matriz Riesgos 3a parte'!BN75&lt;=[15]Configuración!$S$6,[15]Configuración!$T$6,IF('Matriz Riesgos 3a parte'!BN75&lt;=[15]Configuración!$S$5,[15]Configuración!$T$5,IF('Matriz Riesgos 3a parte'!BN75&lt;=[15]Configuración!$S$4,[15]Configuración!$T$4,IF('Matriz Riesgos 3a parte'!BN75&lt;=[15]Configuración!$S$3,[15]Configuración!$T$3,IF('Matriz Riesgos 3a parte'!BN75&lt;=[15]Configuración!$S$2,[15]Configuración!$T$2,"")))))</f>
        <v/>
      </c>
      <c r="BP75" s="187"/>
      <c r="BQ75" s="242" t="str">
        <f>IFERROR((+BN75*BF75),"")</f>
        <v/>
      </c>
      <c r="BR75" s="244" t="str">
        <f>CONCATENATE(BG75,"-",BO75)</f>
        <v>-</v>
      </c>
      <c r="BS75" s="246" t="str">
        <f>IFERROR(VLOOKUP(BR75,[15]Configuración!$AE$7:$AF$31,2,FALSE),"")</f>
        <v/>
      </c>
      <c r="BT75" s="248" t="str">
        <f>IFERROR(VLOOKUP(BS75,[15]Configuración!$AF$7:$AG$31,2,FALSE),"")</f>
        <v/>
      </c>
      <c r="BU75" s="219" t="s">
        <v>1085</v>
      </c>
    </row>
    <row r="76" spans="1:73" s="33" customFormat="1" ht="16.149999999999999" customHeight="1" x14ac:dyDescent="0.35">
      <c r="A76" s="255"/>
      <c r="B76" s="247"/>
      <c r="C76" s="188" t="str">
        <f>+B75</f>
        <v/>
      </c>
      <c r="D76" s="269"/>
      <c r="E76" s="179"/>
      <c r="F76" s="189">
        <v>2</v>
      </c>
      <c r="G76" s="190"/>
      <c r="H76" s="191"/>
      <c r="I76" s="190"/>
      <c r="J76" s="192" t="str">
        <f t="shared" si="0"/>
        <v/>
      </c>
      <c r="K76" s="190"/>
      <c r="L76" s="271"/>
      <c r="M76" s="193" t="str">
        <f>+M75</f>
        <v/>
      </c>
      <c r="N76" s="273"/>
      <c r="O76" s="156" t="str">
        <f>IF(O75="","",O75)</f>
        <v/>
      </c>
      <c r="P76" s="194">
        <v>2</v>
      </c>
      <c r="Q76" s="192" t="str">
        <f t="shared" si="1"/>
        <v/>
      </c>
      <c r="R76" s="195"/>
      <c r="S76" s="195"/>
      <c r="T76" s="195"/>
      <c r="U76" s="179"/>
      <c r="V76" s="257"/>
      <c r="W76" s="267"/>
      <c r="X76" s="257"/>
      <c r="Y76" s="267"/>
      <c r="Z76" s="187"/>
      <c r="AA76" s="263"/>
      <c r="AB76" s="247"/>
      <c r="AC76" s="187"/>
      <c r="AD76" s="261"/>
      <c r="AE76" s="265"/>
      <c r="AF76" s="257"/>
      <c r="AG76" s="259"/>
      <c r="AH76" s="261"/>
      <c r="AI76" s="187"/>
      <c r="AJ76" s="243"/>
      <c r="AK76" s="253"/>
      <c r="AL76" s="187"/>
      <c r="AM76" s="243"/>
      <c r="AN76" s="255"/>
      <c r="AO76" s="253"/>
      <c r="AP76" s="187"/>
      <c r="AQ76" s="208">
        <v>102</v>
      </c>
      <c r="AR76" s="209" t="str">
        <f>IF(AU76="","",CONCATENATE(C76,"-",VLOOKUP(AS76,[15]Configuración!$J$75:$K$77,2,FALSE),'Matriz Riesgos 3a parte'!AQ76))</f>
        <v/>
      </c>
      <c r="AS76" s="210"/>
      <c r="AT76" s="211" t="str">
        <f>IFERROR(VLOOKUP(AS76,[15]Configuración!$AI$2:$AK$4,3,FALSE),"")</f>
        <v/>
      </c>
      <c r="AU76" s="210"/>
      <c r="AV76" s="210"/>
      <c r="AW76" s="210"/>
      <c r="AX76" s="210"/>
      <c r="AY76" s="210"/>
      <c r="AZ76" s="210"/>
      <c r="BA76" s="210"/>
      <c r="BB76" s="211" t="str">
        <f>IFERROR(VLOOKUP(BA76,[15]Configuración!$AI$7:$AK$8,3,FALSE),"")</f>
        <v/>
      </c>
      <c r="BC76" s="216" t="str">
        <f t="shared" si="2"/>
        <v/>
      </c>
      <c r="BD76" s="214" t="str">
        <f>IF(AS76&lt;&gt;"Correctivo",IFERROR(BD75-(BC76*BD75),""),BD75)</f>
        <v/>
      </c>
      <c r="BE76" s="245"/>
      <c r="BF76" s="239"/>
      <c r="BG76" s="241"/>
      <c r="BH76" s="187"/>
      <c r="BI76" s="214" t="str">
        <f>IF(AS76="","",IF(AS76="Correctivo",IFERROR(BI75-(BC76*BI75),""),BI75))</f>
        <v/>
      </c>
      <c r="BJ76" s="251"/>
      <c r="BK76" s="251"/>
      <c r="BL76" s="251"/>
      <c r="BM76" s="245"/>
      <c r="BN76" s="239"/>
      <c r="BO76" s="241"/>
      <c r="BP76" s="187"/>
      <c r="BQ76" s="243"/>
      <c r="BR76" s="245"/>
      <c r="BS76" s="247"/>
      <c r="BT76" s="249"/>
      <c r="BU76" s="219" t="s">
        <v>1085</v>
      </c>
    </row>
    <row r="77" spans="1:73" s="33" customFormat="1" ht="16.149999999999999" customHeight="1" x14ac:dyDescent="0.35">
      <c r="A77" s="255"/>
      <c r="B77" s="247"/>
      <c r="C77" s="188" t="str">
        <f>+B75</f>
        <v/>
      </c>
      <c r="D77" s="269"/>
      <c r="E77" s="179"/>
      <c r="F77" s="189">
        <v>3</v>
      </c>
      <c r="G77" s="190"/>
      <c r="H77" s="191"/>
      <c r="I77" s="195"/>
      <c r="J77" s="192" t="str">
        <f t="shared" si="0"/>
        <v/>
      </c>
      <c r="K77" s="195"/>
      <c r="L77" s="271"/>
      <c r="M77" s="193" t="str">
        <f t="shared" ref="M77:M94" si="14">+M76</f>
        <v/>
      </c>
      <c r="N77" s="273"/>
      <c r="O77" s="156" t="str">
        <f>+O76</f>
        <v/>
      </c>
      <c r="P77" s="194">
        <v>3</v>
      </c>
      <c r="Q77" s="192" t="str">
        <f t="shared" si="1"/>
        <v/>
      </c>
      <c r="R77" s="195"/>
      <c r="S77" s="195"/>
      <c r="T77" s="195"/>
      <c r="U77" s="179"/>
      <c r="V77" s="257"/>
      <c r="W77" s="267"/>
      <c r="X77" s="257"/>
      <c r="Y77" s="267"/>
      <c r="Z77" s="187"/>
      <c r="AA77" s="263"/>
      <c r="AB77" s="247"/>
      <c r="AC77" s="187"/>
      <c r="AD77" s="261"/>
      <c r="AE77" s="265"/>
      <c r="AF77" s="257"/>
      <c r="AG77" s="259"/>
      <c r="AH77" s="261"/>
      <c r="AI77" s="187"/>
      <c r="AJ77" s="243"/>
      <c r="AK77" s="253"/>
      <c r="AL77" s="187"/>
      <c r="AM77" s="243"/>
      <c r="AN77" s="255"/>
      <c r="AO77" s="253"/>
      <c r="AP77" s="187"/>
      <c r="AQ77" s="208">
        <v>103</v>
      </c>
      <c r="AR77" s="209" t="str">
        <f>IF(AU77="","",CONCATENATE(C77,"-",VLOOKUP(AS77,[15]Configuración!$J$75:$K$77,2,FALSE),'Matriz Riesgos 3a parte'!AQ77))</f>
        <v/>
      </c>
      <c r="AS77" s="210"/>
      <c r="AT77" s="211" t="str">
        <f>IFERROR(VLOOKUP(AS77,[15]Configuración!$AI$2:$AK$4,3,FALSE),"")</f>
        <v/>
      </c>
      <c r="AU77" s="210"/>
      <c r="AV77" s="210"/>
      <c r="AW77" s="210"/>
      <c r="AX77" s="210"/>
      <c r="AY77" s="210"/>
      <c r="AZ77" s="210"/>
      <c r="BA77" s="210"/>
      <c r="BB77" s="211" t="str">
        <f>IFERROR(VLOOKUP(BA77,[15]Configuración!$AI$7:$AK$8,3,FALSE),"")</f>
        <v/>
      </c>
      <c r="BC77" s="216" t="str">
        <f t="shared" si="2"/>
        <v/>
      </c>
      <c r="BD77" s="214" t="str">
        <f t="shared" ref="BD77:BD94" si="15">IF(AS77&lt;&gt;"Correctivo",IFERROR(BD76-(BC77*BD76),""),BD76)</f>
        <v/>
      </c>
      <c r="BE77" s="245"/>
      <c r="BF77" s="239"/>
      <c r="BG77" s="241"/>
      <c r="BH77" s="187"/>
      <c r="BI77" s="214" t="str">
        <f t="shared" ref="BI77:BI94" si="16">IF(AS77="","",IF(AS77="Correctivo",IFERROR(BI76-(BC77*BI76),""),BI76))</f>
        <v/>
      </c>
      <c r="BJ77" s="251"/>
      <c r="BK77" s="251"/>
      <c r="BL77" s="251"/>
      <c r="BM77" s="245"/>
      <c r="BN77" s="239"/>
      <c r="BO77" s="241"/>
      <c r="BP77" s="187"/>
      <c r="BQ77" s="243"/>
      <c r="BR77" s="245"/>
      <c r="BS77" s="247"/>
      <c r="BT77" s="249"/>
      <c r="BU77" s="219" t="s">
        <v>1085</v>
      </c>
    </row>
    <row r="78" spans="1:73" s="33" customFormat="1" ht="16.149999999999999" customHeight="1" x14ac:dyDescent="0.35">
      <c r="A78" s="255"/>
      <c r="B78" s="247"/>
      <c r="C78" s="188" t="str">
        <f>+B75</f>
        <v/>
      </c>
      <c r="D78" s="269"/>
      <c r="E78" s="179"/>
      <c r="F78" s="189">
        <v>4</v>
      </c>
      <c r="G78" s="190"/>
      <c r="H78" s="191"/>
      <c r="I78" s="190"/>
      <c r="J78" s="192" t="str">
        <f t="shared" si="0"/>
        <v/>
      </c>
      <c r="K78" s="190"/>
      <c r="L78" s="271"/>
      <c r="M78" s="193" t="str">
        <f t="shared" si="14"/>
        <v/>
      </c>
      <c r="N78" s="273"/>
      <c r="O78" s="156" t="str">
        <f>+O77</f>
        <v/>
      </c>
      <c r="P78" s="194">
        <v>4</v>
      </c>
      <c r="Q78" s="192" t="str">
        <f t="shared" si="1"/>
        <v/>
      </c>
      <c r="R78" s="190"/>
      <c r="S78" s="195"/>
      <c r="T78" s="195"/>
      <c r="U78" s="179"/>
      <c r="V78" s="257"/>
      <c r="W78" s="267"/>
      <c r="X78" s="257"/>
      <c r="Y78" s="267"/>
      <c r="Z78" s="187"/>
      <c r="AA78" s="263"/>
      <c r="AB78" s="247"/>
      <c r="AC78" s="187"/>
      <c r="AD78" s="261"/>
      <c r="AE78" s="265"/>
      <c r="AF78" s="257"/>
      <c r="AG78" s="259"/>
      <c r="AH78" s="261"/>
      <c r="AI78" s="187"/>
      <c r="AJ78" s="243"/>
      <c r="AK78" s="253"/>
      <c r="AL78" s="187"/>
      <c r="AM78" s="243"/>
      <c r="AN78" s="255"/>
      <c r="AO78" s="253"/>
      <c r="AP78" s="187"/>
      <c r="AQ78" s="208">
        <v>104</v>
      </c>
      <c r="AR78" s="209" t="str">
        <f>IF(AU78="","",CONCATENATE(C78,"-",VLOOKUP(AS78,[15]Configuración!$J$75:$K$77,2,FALSE),'Matriz Riesgos 3a parte'!AQ78))</f>
        <v/>
      </c>
      <c r="AS78" s="210"/>
      <c r="AT78" s="211" t="str">
        <f>IFERROR(VLOOKUP(AS78,[15]Configuración!$AI$2:$AK$4,3,FALSE),"")</f>
        <v/>
      </c>
      <c r="AU78" s="210"/>
      <c r="AV78" s="210"/>
      <c r="AW78" s="210"/>
      <c r="AX78" s="210"/>
      <c r="AY78" s="210"/>
      <c r="AZ78" s="210"/>
      <c r="BA78" s="210"/>
      <c r="BB78" s="211" t="str">
        <f>IFERROR(VLOOKUP(BA78,[15]Configuración!$AI$7:$AK$8,3,FALSE),"")</f>
        <v/>
      </c>
      <c r="BC78" s="216" t="str">
        <f t="shared" si="2"/>
        <v/>
      </c>
      <c r="BD78" s="214" t="str">
        <f t="shared" si="15"/>
        <v/>
      </c>
      <c r="BE78" s="245"/>
      <c r="BF78" s="239"/>
      <c r="BG78" s="241"/>
      <c r="BH78" s="187"/>
      <c r="BI78" s="214" t="str">
        <f t="shared" si="16"/>
        <v/>
      </c>
      <c r="BJ78" s="251"/>
      <c r="BK78" s="251"/>
      <c r="BL78" s="251"/>
      <c r="BM78" s="245"/>
      <c r="BN78" s="239"/>
      <c r="BO78" s="241"/>
      <c r="BP78" s="187"/>
      <c r="BQ78" s="243"/>
      <c r="BR78" s="245"/>
      <c r="BS78" s="247"/>
      <c r="BT78" s="249"/>
      <c r="BU78" s="219" t="s">
        <v>1085</v>
      </c>
    </row>
    <row r="79" spans="1:73" s="33" customFormat="1" ht="16.149999999999999" customHeight="1" x14ac:dyDescent="0.35">
      <c r="A79" s="255"/>
      <c r="B79" s="247"/>
      <c r="C79" s="188" t="str">
        <f>+B75</f>
        <v/>
      </c>
      <c r="D79" s="269"/>
      <c r="E79" s="179"/>
      <c r="F79" s="189">
        <v>5</v>
      </c>
      <c r="G79" s="190"/>
      <c r="H79" s="191"/>
      <c r="I79" s="195"/>
      <c r="J79" s="192" t="str">
        <f t="shared" si="0"/>
        <v/>
      </c>
      <c r="K79" s="195"/>
      <c r="L79" s="271"/>
      <c r="M79" s="193" t="str">
        <f t="shared" si="14"/>
        <v/>
      </c>
      <c r="N79" s="273"/>
      <c r="O79" s="156" t="str">
        <f t="shared" ref="O79:O94" si="17">+O78</f>
        <v/>
      </c>
      <c r="P79" s="194">
        <v>5</v>
      </c>
      <c r="Q79" s="192" t="str">
        <f t="shared" si="1"/>
        <v/>
      </c>
      <c r="R79" s="190"/>
      <c r="S79" s="195"/>
      <c r="T79" s="195"/>
      <c r="U79" s="179"/>
      <c r="V79" s="257"/>
      <c r="W79" s="267"/>
      <c r="X79" s="257"/>
      <c r="Y79" s="267"/>
      <c r="Z79" s="187"/>
      <c r="AA79" s="263"/>
      <c r="AB79" s="247"/>
      <c r="AC79" s="187"/>
      <c r="AD79" s="261"/>
      <c r="AE79" s="265"/>
      <c r="AF79" s="257"/>
      <c r="AG79" s="259"/>
      <c r="AH79" s="261"/>
      <c r="AI79" s="187"/>
      <c r="AJ79" s="243"/>
      <c r="AK79" s="253"/>
      <c r="AL79" s="187"/>
      <c r="AM79" s="243"/>
      <c r="AN79" s="255"/>
      <c r="AO79" s="253"/>
      <c r="AP79" s="187"/>
      <c r="AQ79" s="208">
        <v>105</v>
      </c>
      <c r="AR79" s="209" t="str">
        <f>IF(AU79="","",CONCATENATE(C79,"-",VLOOKUP(AS79,[15]Configuración!$J$75:$K$77,2,FALSE),'Matriz Riesgos 3a parte'!AQ79))</f>
        <v/>
      </c>
      <c r="AS79" s="210"/>
      <c r="AT79" s="211" t="str">
        <f>IFERROR(VLOOKUP(AS79,[15]Configuración!$AI$2:$AK$4,3,FALSE),"")</f>
        <v/>
      </c>
      <c r="AU79" s="210"/>
      <c r="AV79" s="210"/>
      <c r="AW79" s="210"/>
      <c r="AX79" s="210"/>
      <c r="AY79" s="210"/>
      <c r="AZ79" s="210"/>
      <c r="BA79" s="210"/>
      <c r="BB79" s="211" t="str">
        <f>IFERROR(VLOOKUP(BA79,[15]Configuración!$AI$7:$AK$8,3,FALSE),"")</f>
        <v/>
      </c>
      <c r="BC79" s="216" t="str">
        <f t="shared" si="2"/>
        <v/>
      </c>
      <c r="BD79" s="214" t="str">
        <f t="shared" si="15"/>
        <v/>
      </c>
      <c r="BE79" s="245"/>
      <c r="BF79" s="239"/>
      <c r="BG79" s="241"/>
      <c r="BH79" s="187"/>
      <c r="BI79" s="214" t="str">
        <f t="shared" si="16"/>
        <v/>
      </c>
      <c r="BJ79" s="251"/>
      <c r="BK79" s="251"/>
      <c r="BL79" s="251"/>
      <c r="BM79" s="245"/>
      <c r="BN79" s="239"/>
      <c r="BO79" s="241"/>
      <c r="BP79" s="187"/>
      <c r="BQ79" s="243"/>
      <c r="BR79" s="245"/>
      <c r="BS79" s="247"/>
      <c r="BT79" s="249"/>
      <c r="BU79" s="219" t="s">
        <v>1085</v>
      </c>
    </row>
    <row r="80" spans="1:73" ht="16.149999999999999" customHeight="1" x14ac:dyDescent="0.35">
      <c r="A80" s="255"/>
      <c r="B80" s="247"/>
      <c r="C80" s="188" t="str">
        <f>+B75</f>
        <v/>
      </c>
      <c r="D80" s="269"/>
      <c r="E80" s="220"/>
      <c r="F80" s="189">
        <v>6</v>
      </c>
      <c r="G80" s="221"/>
      <c r="H80" s="222"/>
      <c r="I80" s="221"/>
      <c r="J80" s="223" t="str">
        <f t="shared" si="0"/>
        <v/>
      </c>
      <c r="K80" s="221"/>
      <c r="L80" s="271"/>
      <c r="M80" s="193" t="str">
        <f t="shared" si="14"/>
        <v/>
      </c>
      <c r="N80" s="273"/>
      <c r="O80" s="156" t="str">
        <f t="shared" si="17"/>
        <v/>
      </c>
      <c r="P80" s="224">
        <v>6</v>
      </c>
      <c r="Q80" s="192" t="str">
        <f t="shared" si="1"/>
        <v/>
      </c>
      <c r="R80" s="221"/>
      <c r="S80" s="195"/>
      <c r="T80" s="195"/>
      <c r="U80" s="220"/>
      <c r="V80" s="257"/>
      <c r="W80" s="267"/>
      <c r="X80" s="257"/>
      <c r="Y80" s="267"/>
      <c r="Z80" s="219"/>
      <c r="AA80" s="263"/>
      <c r="AB80" s="247"/>
      <c r="AC80" s="219"/>
      <c r="AD80" s="261"/>
      <c r="AE80" s="265"/>
      <c r="AF80" s="257"/>
      <c r="AG80" s="259"/>
      <c r="AH80" s="261"/>
      <c r="AI80" s="219"/>
      <c r="AJ80" s="243"/>
      <c r="AK80" s="253"/>
      <c r="AL80" s="219"/>
      <c r="AM80" s="243"/>
      <c r="AN80" s="255"/>
      <c r="AO80" s="253"/>
      <c r="AP80" s="219"/>
      <c r="AQ80" s="208">
        <v>106</v>
      </c>
      <c r="AR80" s="209" t="str">
        <f>IF(AU80="","",CONCATENATE(C80,"-",VLOOKUP(AS80,[15]Configuración!$J$75:$K$77,2,FALSE),'Matriz Riesgos 3a parte'!AQ80))</f>
        <v/>
      </c>
      <c r="AS80" s="210"/>
      <c r="AT80" s="211" t="str">
        <f>IFERROR(VLOOKUP(AS80,[15]Configuración!$AI$2:$AK$4,3,FALSE),"")</f>
        <v/>
      </c>
      <c r="AU80" s="210"/>
      <c r="AV80" s="210"/>
      <c r="AW80" s="210"/>
      <c r="AX80" s="210"/>
      <c r="AY80" s="210"/>
      <c r="AZ80" s="210"/>
      <c r="BA80" s="210"/>
      <c r="BB80" s="211" t="str">
        <f>IFERROR(VLOOKUP(BA80,[15]Configuración!$AI$7:$AK$8,3,FALSE),"")</f>
        <v/>
      </c>
      <c r="BC80" s="216" t="str">
        <f t="shared" si="2"/>
        <v/>
      </c>
      <c r="BD80" s="214" t="str">
        <f t="shared" si="15"/>
        <v/>
      </c>
      <c r="BE80" s="245"/>
      <c r="BF80" s="239"/>
      <c r="BG80" s="241"/>
      <c r="BH80" s="219"/>
      <c r="BI80" s="214" t="str">
        <f t="shared" si="16"/>
        <v/>
      </c>
      <c r="BJ80" s="251"/>
      <c r="BK80" s="251"/>
      <c r="BL80" s="251"/>
      <c r="BM80" s="245"/>
      <c r="BN80" s="239"/>
      <c r="BO80" s="241"/>
      <c r="BP80" s="219"/>
      <c r="BQ80" s="243"/>
      <c r="BR80" s="245"/>
      <c r="BS80" s="247"/>
      <c r="BT80" s="249"/>
      <c r="BU80" s="219" t="s">
        <v>1085</v>
      </c>
    </row>
    <row r="81" spans="1:73" ht="16.149999999999999" customHeight="1" x14ac:dyDescent="0.35">
      <c r="A81" s="255"/>
      <c r="B81" s="247"/>
      <c r="C81" s="188" t="str">
        <f>+B75</f>
        <v/>
      </c>
      <c r="D81" s="269"/>
      <c r="E81" s="220"/>
      <c r="F81" s="189">
        <v>7</v>
      </c>
      <c r="G81" s="221"/>
      <c r="H81" s="222"/>
      <c r="I81" s="221"/>
      <c r="J81" s="223" t="str">
        <f t="shared" si="0"/>
        <v/>
      </c>
      <c r="K81" s="221"/>
      <c r="L81" s="271"/>
      <c r="M81" s="193" t="str">
        <f t="shared" si="14"/>
        <v/>
      </c>
      <c r="N81" s="273"/>
      <c r="O81" s="156" t="str">
        <f t="shared" si="17"/>
        <v/>
      </c>
      <c r="P81" s="224">
        <v>7</v>
      </c>
      <c r="Q81" s="192" t="str">
        <f t="shared" si="1"/>
        <v/>
      </c>
      <c r="R81" s="221"/>
      <c r="S81" s="195"/>
      <c r="T81" s="195"/>
      <c r="U81" s="220"/>
      <c r="V81" s="257"/>
      <c r="W81" s="267"/>
      <c r="X81" s="257"/>
      <c r="Y81" s="267"/>
      <c r="Z81" s="219"/>
      <c r="AA81" s="263"/>
      <c r="AB81" s="247"/>
      <c r="AC81" s="219"/>
      <c r="AD81" s="261"/>
      <c r="AE81" s="265"/>
      <c r="AF81" s="257"/>
      <c r="AG81" s="259"/>
      <c r="AH81" s="261"/>
      <c r="AI81" s="219"/>
      <c r="AJ81" s="243"/>
      <c r="AK81" s="253"/>
      <c r="AL81" s="219"/>
      <c r="AM81" s="243"/>
      <c r="AN81" s="255"/>
      <c r="AO81" s="253"/>
      <c r="AP81" s="219"/>
      <c r="AQ81" s="208">
        <v>107</v>
      </c>
      <c r="AR81" s="209" t="str">
        <f>IF(AU81="","",CONCATENATE(C81,"-",VLOOKUP(AS81,[15]Configuración!$J$75:$K$77,2,FALSE),'Matriz Riesgos 3a parte'!AQ81))</f>
        <v/>
      </c>
      <c r="AS81" s="210"/>
      <c r="AT81" s="211" t="str">
        <f>IFERROR(VLOOKUP(AS81,[15]Configuración!$AI$2:$AK$4,3,FALSE),"")</f>
        <v/>
      </c>
      <c r="AU81" s="210"/>
      <c r="AV81" s="210"/>
      <c r="AW81" s="210"/>
      <c r="AX81" s="210"/>
      <c r="AY81" s="210"/>
      <c r="AZ81" s="210"/>
      <c r="BA81" s="210"/>
      <c r="BB81" s="211" t="str">
        <f>IFERROR(VLOOKUP(BA81,[15]Configuración!$AI$7:$AK$8,3,FALSE),"")</f>
        <v/>
      </c>
      <c r="BC81" s="216" t="str">
        <f t="shared" si="2"/>
        <v/>
      </c>
      <c r="BD81" s="214" t="str">
        <f t="shared" si="15"/>
        <v/>
      </c>
      <c r="BE81" s="245"/>
      <c r="BF81" s="239"/>
      <c r="BG81" s="241"/>
      <c r="BH81" s="219"/>
      <c r="BI81" s="214" t="str">
        <f t="shared" si="16"/>
        <v/>
      </c>
      <c r="BJ81" s="251"/>
      <c r="BK81" s="251"/>
      <c r="BL81" s="251"/>
      <c r="BM81" s="245"/>
      <c r="BN81" s="239"/>
      <c r="BO81" s="241"/>
      <c r="BP81" s="219"/>
      <c r="BQ81" s="243"/>
      <c r="BR81" s="245"/>
      <c r="BS81" s="247"/>
      <c r="BT81" s="249"/>
      <c r="BU81" s="219" t="s">
        <v>1085</v>
      </c>
    </row>
    <row r="82" spans="1:73" ht="16.149999999999999" customHeight="1" x14ac:dyDescent="0.35">
      <c r="A82" s="255"/>
      <c r="B82" s="247"/>
      <c r="C82" s="188" t="str">
        <f>+B75</f>
        <v/>
      </c>
      <c r="D82" s="269"/>
      <c r="E82" s="220"/>
      <c r="F82" s="189">
        <v>8</v>
      </c>
      <c r="G82" s="221"/>
      <c r="H82" s="222"/>
      <c r="I82" s="221"/>
      <c r="J82" s="223" t="str">
        <f t="shared" si="0"/>
        <v/>
      </c>
      <c r="K82" s="221"/>
      <c r="L82" s="271"/>
      <c r="M82" s="193" t="str">
        <f t="shared" si="14"/>
        <v/>
      </c>
      <c r="N82" s="273"/>
      <c r="O82" s="156" t="str">
        <f t="shared" si="17"/>
        <v/>
      </c>
      <c r="P82" s="224">
        <v>8</v>
      </c>
      <c r="Q82" s="192" t="str">
        <f t="shared" si="1"/>
        <v/>
      </c>
      <c r="R82" s="221"/>
      <c r="S82" s="195"/>
      <c r="T82" s="195"/>
      <c r="U82" s="220"/>
      <c r="V82" s="257"/>
      <c r="W82" s="267"/>
      <c r="X82" s="257"/>
      <c r="Y82" s="267"/>
      <c r="Z82" s="219"/>
      <c r="AA82" s="263"/>
      <c r="AB82" s="247"/>
      <c r="AC82" s="219"/>
      <c r="AD82" s="261"/>
      <c r="AE82" s="265"/>
      <c r="AF82" s="257"/>
      <c r="AG82" s="259"/>
      <c r="AH82" s="261"/>
      <c r="AI82" s="219"/>
      <c r="AJ82" s="243"/>
      <c r="AK82" s="253"/>
      <c r="AL82" s="219"/>
      <c r="AM82" s="243"/>
      <c r="AN82" s="255"/>
      <c r="AO82" s="253"/>
      <c r="AP82" s="219"/>
      <c r="AQ82" s="208">
        <v>108</v>
      </c>
      <c r="AR82" s="209" t="str">
        <f>IF(AU82="","",CONCATENATE(C82,"-",VLOOKUP(AS82,[15]Configuración!$J$75:$K$77,2,FALSE),'Matriz Riesgos 3a parte'!AQ82))</f>
        <v/>
      </c>
      <c r="AS82" s="210"/>
      <c r="AT82" s="211" t="str">
        <f>IFERROR(VLOOKUP(AS82,[15]Configuración!$AI$2:$AK$4,3,FALSE),"")</f>
        <v/>
      </c>
      <c r="AU82" s="210"/>
      <c r="AV82" s="210"/>
      <c r="AW82" s="210"/>
      <c r="AX82" s="210"/>
      <c r="AY82" s="210"/>
      <c r="AZ82" s="210"/>
      <c r="BA82" s="210"/>
      <c r="BB82" s="211" t="str">
        <f>IFERROR(VLOOKUP(BA82,[15]Configuración!$AI$7:$AK$8,3,FALSE),"")</f>
        <v/>
      </c>
      <c r="BC82" s="216" t="str">
        <f t="shared" si="2"/>
        <v/>
      </c>
      <c r="BD82" s="214" t="str">
        <f t="shared" si="15"/>
        <v/>
      </c>
      <c r="BE82" s="245"/>
      <c r="BF82" s="239"/>
      <c r="BG82" s="241"/>
      <c r="BH82" s="219"/>
      <c r="BI82" s="214" t="str">
        <f t="shared" si="16"/>
        <v/>
      </c>
      <c r="BJ82" s="251"/>
      <c r="BK82" s="251"/>
      <c r="BL82" s="251"/>
      <c r="BM82" s="245"/>
      <c r="BN82" s="239"/>
      <c r="BO82" s="241"/>
      <c r="BP82" s="219"/>
      <c r="BQ82" s="243"/>
      <c r="BR82" s="245"/>
      <c r="BS82" s="247"/>
      <c r="BT82" s="249"/>
      <c r="BU82" s="219" t="s">
        <v>1085</v>
      </c>
    </row>
    <row r="83" spans="1:73" ht="16.149999999999999" customHeight="1" x14ac:dyDescent="0.35">
      <c r="A83" s="255"/>
      <c r="B83" s="247"/>
      <c r="C83" s="188" t="str">
        <f>+B75</f>
        <v/>
      </c>
      <c r="D83" s="269"/>
      <c r="E83" s="220"/>
      <c r="F83" s="189">
        <v>9</v>
      </c>
      <c r="G83" s="221"/>
      <c r="H83" s="222"/>
      <c r="I83" s="221"/>
      <c r="J83" s="223" t="str">
        <f t="shared" si="0"/>
        <v/>
      </c>
      <c r="K83" s="221"/>
      <c r="L83" s="271"/>
      <c r="M83" s="193" t="str">
        <f t="shared" si="14"/>
        <v/>
      </c>
      <c r="N83" s="273"/>
      <c r="O83" s="156" t="str">
        <f t="shared" si="17"/>
        <v/>
      </c>
      <c r="P83" s="224">
        <v>9</v>
      </c>
      <c r="Q83" s="192" t="str">
        <f t="shared" si="1"/>
        <v/>
      </c>
      <c r="R83" s="221"/>
      <c r="S83" s="195"/>
      <c r="T83" s="195"/>
      <c r="U83" s="220"/>
      <c r="V83" s="257"/>
      <c r="W83" s="267"/>
      <c r="X83" s="257"/>
      <c r="Y83" s="267"/>
      <c r="Z83" s="219"/>
      <c r="AA83" s="263"/>
      <c r="AB83" s="247"/>
      <c r="AC83" s="219"/>
      <c r="AD83" s="261"/>
      <c r="AE83" s="265"/>
      <c r="AF83" s="257"/>
      <c r="AG83" s="259"/>
      <c r="AH83" s="261"/>
      <c r="AI83" s="219"/>
      <c r="AJ83" s="243"/>
      <c r="AK83" s="253"/>
      <c r="AL83" s="219"/>
      <c r="AM83" s="243"/>
      <c r="AN83" s="255"/>
      <c r="AO83" s="253"/>
      <c r="AP83" s="219"/>
      <c r="AQ83" s="208">
        <v>109</v>
      </c>
      <c r="AR83" s="209" t="str">
        <f>IF(AU83="","",CONCATENATE(C83,"-",VLOOKUP(AS83,[15]Configuración!$J$75:$K$77,2,FALSE),'Matriz Riesgos 3a parte'!AQ83))</f>
        <v/>
      </c>
      <c r="AS83" s="210"/>
      <c r="AT83" s="211" t="str">
        <f>IFERROR(VLOOKUP(AS83,[15]Configuración!$AI$2:$AK$4,3,FALSE),"")</f>
        <v/>
      </c>
      <c r="AU83" s="210"/>
      <c r="AV83" s="210"/>
      <c r="AW83" s="210"/>
      <c r="AX83" s="210"/>
      <c r="AY83" s="210"/>
      <c r="AZ83" s="210"/>
      <c r="BA83" s="210"/>
      <c r="BB83" s="211" t="str">
        <f>IFERROR(VLOOKUP(BA83,[15]Configuración!$AI$7:$AK$8,3,FALSE),"")</f>
        <v/>
      </c>
      <c r="BC83" s="216" t="str">
        <f t="shared" si="2"/>
        <v/>
      </c>
      <c r="BD83" s="214" t="str">
        <f t="shared" si="15"/>
        <v/>
      </c>
      <c r="BE83" s="245"/>
      <c r="BF83" s="239"/>
      <c r="BG83" s="241"/>
      <c r="BH83" s="219"/>
      <c r="BI83" s="214" t="str">
        <f t="shared" si="16"/>
        <v/>
      </c>
      <c r="BJ83" s="251"/>
      <c r="BK83" s="251"/>
      <c r="BL83" s="251"/>
      <c r="BM83" s="245"/>
      <c r="BN83" s="239"/>
      <c r="BO83" s="241"/>
      <c r="BP83" s="219"/>
      <c r="BQ83" s="243"/>
      <c r="BR83" s="245"/>
      <c r="BS83" s="247"/>
      <c r="BT83" s="249"/>
      <c r="BU83" s="219" t="s">
        <v>1085</v>
      </c>
    </row>
    <row r="84" spans="1:73" ht="16.149999999999999" customHeight="1" x14ac:dyDescent="0.35">
      <c r="A84" s="255"/>
      <c r="B84" s="247"/>
      <c r="C84" s="188" t="str">
        <f>+B75</f>
        <v/>
      </c>
      <c r="D84" s="269"/>
      <c r="E84" s="220"/>
      <c r="F84" s="189">
        <v>10</v>
      </c>
      <c r="G84" s="221"/>
      <c r="H84" s="222"/>
      <c r="I84" s="221"/>
      <c r="J84" s="223" t="str">
        <f t="shared" si="0"/>
        <v/>
      </c>
      <c r="K84" s="221"/>
      <c r="L84" s="271"/>
      <c r="M84" s="193" t="str">
        <f t="shared" si="14"/>
        <v/>
      </c>
      <c r="N84" s="273"/>
      <c r="O84" s="156" t="str">
        <f t="shared" si="17"/>
        <v/>
      </c>
      <c r="P84" s="224">
        <v>10</v>
      </c>
      <c r="Q84" s="192" t="str">
        <f t="shared" si="1"/>
        <v/>
      </c>
      <c r="R84" s="221"/>
      <c r="S84" s="195"/>
      <c r="T84" s="195"/>
      <c r="U84" s="220"/>
      <c r="V84" s="257"/>
      <c r="W84" s="267"/>
      <c r="X84" s="257"/>
      <c r="Y84" s="267"/>
      <c r="Z84" s="219"/>
      <c r="AA84" s="263"/>
      <c r="AB84" s="247"/>
      <c r="AC84" s="219"/>
      <c r="AD84" s="261"/>
      <c r="AE84" s="265"/>
      <c r="AF84" s="257"/>
      <c r="AG84" s="259"/>
      <c r="AH84" s="261"/>
      <c r="AI84" s="219"/>
      <c r="AJ84" s="243"/>
      <c r="AK84" s="253"/>
      <c r="AL84" s="219"/>
      <c r="AM84" s="243"/>
      <c r="AN84" s="255"/>
      <c r="AO84" s="253"/>
      <c r="AP84" s="219"/>
      <c r="AQ84" s="208">
        <v>110</v>
      </c>
      <c r="AR84" s="209" t="str">
        <f>IF(AU84="","",CONCATENATE(C84,"-",VLOOKUP(AS84,[15]Configuración!$J$75:$K$77,2,FALSE),'Matriz Riesgos 3a parte'!AQ84))</f>
        <v/>
      </c>
      <c r="AS84" s="210"/>
      <c r="AT84" s="211" t="str">
        <f>IFERROR(VLOOKUP(AS84,[15]Configuración!$AI$2:$AK$4,3,FALSE),"")</f>
        <v/>
      </c>
      <c r="AU84" s="210"/>
      <c r="AV84" s="210"/>
      <c r="AW84" s="210"/>
      <c r="AX84" s="210"/>
      <c r="AY84" s="210"/>
      <c r="AZ84" s="210"/>
      <c r="BA84" s="210"/>
      <c r="BB84" s="211" t="str">
        <f>IFERROR(VLOOKUP(BA84,[15]Configuración!$AI$7:$AK$8,3,FALSE),"")</f>
        <v/>
      </c>
      <c r="BC84" s="216" t="str">
        <f t="shared" si="2"/>
        <v/>
      </c>
      <c r="BD84" s="214" t="str">
        <f t="shared" si="15"/>
        <v/>
      </c>
      <c r="BE84" s="245"/>
      <c r="BF84" s="239"/>
      <c r="BG84" s="241"/>
      <c r="BH84" s="219"/>
      <c r="BI84" s="214" t="str">
        <f t="shared" si="16"/>
        <v/>
      </c>
      <c r="BJ84" s="251"/>
      <c r="BK84" s="251"/>
      <c r="BL84" s="251"/>
      <c r="BM84" s="245"/>
      <c r="BN84" s="239"/>
      <c r="BO84" s="241"/>
      <c r="BP84" s="219"/>
      <c r="BQ84" s="243"/>
      <c r="BR84" s="245"/>
      <c r="BS84" s="247"/>
      <c r="BT84" s="249"/>
      <c r="BU84" s="219" t="s">
        <v>1085</v>
      </c>
    </row>
    <row r="85" spans="1:73" ht="16.149999999999999" customHeight="1" x14ac:dyDescent="0.35">
      <c r="A85" s="255"/>
      <c r="B85" s="247"/>
      <c r="C85" s="188" t="str">
        <f>+B75</f>
        <v/>
      </c>
      <c r="D85" s="269"/>
      <c r="E85" s="220"/>
      <c r="F85" s="189">
        <v>11</v>
      </c>
      <c r="G85" s="221"/>
      <c r="H85" s="222"/>
      <c r="I85" s="221"/>
      <c r="J85" s="223" t="str">
        <f t="shared" si="0"/>
        <v/>
      </c>
      <c r="K85" s="221"/>
      <c r="L85" s="271"/>
      <c r="M85" s="193" t="str">
        <f t="shared" si="14"/>
        <v/>
      </c>
      <c r="N85" s="273"/>
      <c r="O85" s="156" t="str">
        <f t="shared" si="17"/>
        <v/>
      </c>
      <c r="P85" s="224">
        <v>11</v>
      </c>
      <c r="Q85" s="192" t="str">
        <f t="shared" si="1"/>
        <v/>
      </c>
      <c r="R85" s="221"/>
      <c r="S85" s="195"/>
      <c r="T85" s="195"/>
      <c r="U85" s="220"/>
      <c r="V85" s="257"/>
      <c r="W85" s="267"/>
      <c r="X85" s="257"/>
      <c r="Y85" s="267"/>
      <c r="Z85" s="219"/>
      <c r="AA85" s="263"/>
      <c r="AB85" s="247"/>
      <c r="AC85" s="219"/>
      <c r="AD85" s="261"/>
      <c r="AE85" s="265"/>
      <c r="AF85" s="257"/>
      <c r="AG85" s="259"/>
      <c r="AH85" s="261"/>
      <c r="AI85" s="219"/>
      <c r="AJ85" s="243"/>
      <c r="AK85" s="253"/>
      <c r="AL85" s="219"/>
      <c r="AM85" s="243"/>
      <c r="AN85" s="255"/>
      <c r="AO85" s="253"/>
      <c r="AP85" s="219"/>
      <c r="AQ85" s="208">
        <v>111</v>
      </c>
      <c r="AR85" s="209" t="str">
        <f>IF(AU85="","",CONCATENATE(C85,"-",VLOOKUP(AS85,[15]Configuración!$J$75:$K$77,2,FALSE),'Matriz Riesgos 3a parte'!AQ85))</f>
        <v/>
      </c>
      <c r="AS85" s="210"/>
      <c r="AT85" s="211" t="str">
        <f>IFERROR(VLOOKUP(AS85,[15]Configuración!$AI$2:$AK$4,3,FALSE),"")</f>
        <v/>
      </c>
      <c r="AU85" s="210"/>
      <c r="AV85" s="210"/>
      <c r="AW85" s="210"/>
      <c r="AX85" s="210"/>
      <c r="AY85" s="210"/>
      <c r="AZ85" s="210"/>
      <c r="BA85" s="210"/>
      <c r="BB85" s="211" t="str">
        <f>IFERROR(VLOOKUP(BA85,[15]Configuración!$AI$7:$AK$8,3,FALSE),"")</f>
        <v/>
      </c>
      <c r="BC85" s="216" t="str">
        <f t="shared" si="2"/>
        <v/>
      </c>
      <c r="BD85" s="214" t="str">
        <f t="shared" si="15"/>
        <v/>
      </c>
      <c r="BE85" s="245"/>
      <c r="BF85" s="239"/>
      <c r="BG85" s="241"/>
      <c r="BH85" s="219"/>
      <c r="BI85" s="214" t="str">
        <f t="shared" si="16"/>
        <v/>
      </c>
      <c r="BJ85" s="251"/>
      <c r="BK85" s="251"/>
      <c r="BL85" s="251"/>
      <c r="BM85" s="245"/>
      <c r="BN85" s="239"/>
      <c r="BO85" s="241"/>
      <c r="BP85" s="219"/>
      <c r="BQ85" s="243"/>
      <c r="BR85" s="245"/>
      <c r="BS85" s="247"/>
      <c r="BT85" s="249"/>
      <c r="BU85" s="219" t="s">
        <v>1085</v>
      </c>
    </row>
    <row r="86" spans="1:73" ht="16.149999999999999" customHeight="1" x14ac:dyDescent="0.35">
      <c r="A86" s="255"/>
      <c r="B86" s="247"/>
      <c r="C86" s="188" t="str">
        <f>+B75</f>
        <v/>
      </c>
      <c r="D86" s="269"/>
      <c r="E86" s="220"/>
      <c r="F86" s="189">
        <v>12</v>
      </c>
      <c r="G86" s="221"/>
      <c r="H86" s="222"/>
      <c r="I86" s="221"/>
      <c r="J86" s="223" t="str">
        <f t="shared" si="0"/>
        <v/>
      </c>
      <c r="K86" s="221"/>
      <c r="L86" s="271"/>
      <c r="M86" s="193" t="str">
        <f t="shared" si="14"/>
        <v/>
      </c>
      <c r="N86" s="273"/>
      <c r="O86" s="156" t="str">
        <f t="shared" si="17"/>
        <v/>
      </c>
      <c r="P86" s="224">
        <v>12</v>
      </c>
      <c r="Q86" s="192" t="str">
        <f t="shared" si="1"/>
        <v/>
      </c>
      <c r="R86" s="221"/>
      <c r="S86" s="195"/>
      <c r="T86" s="195"/>
      <c r="U86" s="220"/>
      <c r="V86" s="257"/>
      <c r="W86" s="267"/>
      <c r="X86" s="257"/>
      <c r="Y86" s="267"/>
      <c r="Z86" s="219"/>
      <c r="AA86" s="263"/>
      <c r="AB86" s="247"/>
      <c r="AC86" s="219"/>
      <c r="AD86" s="261"/>
      <c r="AE86" s="265"/>
      <c r="AF86" s="257"/>
      <c r="AG86" s="259"/>
      <c r="AH86" s="261"/>
      <c r="AI86" s="219"/>
      <c r="AJ86" s="243"/>
      <c r="AK86" s="253"/>
      <c r="AL86" s="219"/>
      <c r="AM86" s="243"/>
      <c r="AN86" s="255"/>
      <c r="AO86" s="253"/>
      <c r="AP86" s="219"/>
      <c r="AQ86" s="208">
        <v>112</v>
      </c>
      <c r="AR86" s="209" t="str">
        <f>IF(AU86="","",CONCATENATE(C86,"-",VLOOKUP(AS86,[15]Configuración!$J$75:$K$77,2,FALSE),'Matriz Riesgos 3a parte'!AQ86))</f>
        <v/>
      </c>
      <c r="AS86" s="210"/>
      <c r="AT86" s="211" t="str">
        <f>IFERROR(VLOOKUP(AS86,[15]Configuración!$AI$2:$AK$4,3,FALSE),"")</f>
        <v/>
      </c>
      <c r="AU86" s="210"/>
      <c r="AV86" s="210"/>
      <c r="AW86" s="210"/>
      <c r="AX86" s="210"/>
      <c r="AY86" s="210"/>
      <c r="AZ86" s="210"/>
      <c r="BA86" s="210"/>
      <c r="BB86" s="211" t="str">
        <f>IFERROR(VLOOKUP(BA86,[15]Configuración!$AI$7:$AK$8,3,FALSE),"")</f>
        <v/>
      </c>
      <c r="BC86" s="216" t="str">
        <f t="shared" si="2"/>
        <v/>
      </c>
      <c r="BD86" s="214" t="str">
        <f t="shared" si="15"/>
        <v/>
      </c>
      <c r="BE86" s="245"/>
      <c r="BF86" s="239"/>
      <c r="BG86" s="241"/>
      <c r="BH86" s="219"/>
      <c r="BI86" s="214" t="str">
        <f t="shared" si="16"/>
        <v/>
      </c>
      <c r="BJ86" s="251"/>
      <c r="BK86" s="251"/>
      <c r="BL86" s="251"/>
      <c r="BM86" s="245"/>
      <c r="BN86" s="239"/>
      <c r="BO86" s="241"/>
      <c r="BP86" s="219"/>
      <c r="BQ86" s="243"/>
      <c r="BR86" s="245"/>
      <c r="BS86" s="247"/>
      <c r="BT86" s="249"/>
      <c r="BU86" s="219" t="s">
        <v>1085</v>
      </c>
    </row>
    <row r="87" spans="1:73" ht="16.149999999999999" customHeight="1" x14ac:dyDescent="0.35">
      <c r="A87" s="255"/>
      <c r="B87" s="247"/>
      <c r="C87" s="188" t="str">
        <f>+B75</f>
        <v/>
      </c>
      <c r="D87" s="269"/>
      <c r="E87" s="220"/>
      <c r="F87" s="189">
        <v>13</v>
      </c>
      <c r="G87" s="221"/>
      <c r="H87" s="222"/>
      <c r="I87" s="221"/>
      <c r="J87" s="223" t="str">
        <f t="shared" si="0"/>
        <v/>
      </c>
      <c r="K87" s="221"/>
      <c r="L87" s="271"/>
      <c r="M87" s="193" t="str">
        <f t="shared" si="14"/>
        <v/>
      </c>
      <c r="N87" s="273"/>
      <c r="O87" s="156" t="str">
        <f t="shared" si="17"/>
        <v/>
      </c>
      <c r="P87" s="224">
        <v>13</v>
      </c>
      <c r="Q87" s="192" t="str">
        <f t="shared" si="1"/>
        <v/>
      </c>
      <c r="R87" s="221"/>
      <c r="S87" s="195"/>
      <c r="T87" s="195"/>
      <c r="U87" s="220"/>
      <c r="V87" s="257"/>
      <c r="W87" s="267"/>
      <c r="X87" s="257"/>
      <c r="Y87" s="267"/>
      <c r="Z87" s="219"/>
      <c r="AA87" s="263"/>
      <c r="AB87" s="247"/>
      <c r="AC87" s="219"/>
      <c r="AD87" s="261"/>
      <c r="AE87" s="265"/>
      <c r="AF87" s="257"/>
      <c r="AG87" s="259"/>
      <c r="AH87" s="261"/>
      <c r="AI87" s="219"/>
      <c r="AJ87" s="243"/>
      <c r="AK87" s="253"/>
      <c r="AL87" s="219"/>
      <c r="AM87" s="243"/>
      <c r="AN87" s="255"/>
      <c r="AO87" s="253"/>
      <c r="AP87" s="219"/>
      <c r="AQ87" s="208">
        <v>113</v>
      </c>
      <c r="AR87" s="209" t="str">
        <f>IF(AU87="","",CONCATENATE(C87,"-",VLOOKUP(AS87,[15]Configuración!$J$75:$K$77,2,FALSE),'Matriz Riesgos 3a parte'!AQ87))</f>
        <v/>
      </c>
      <c r="AS87" s="210"/>
      <c r="AT87" s="211" t="str">
        <f>IFERROR(VLOOKUP(AS87,[15]Configuración!$AI$2:$AK$4,3,FALSE),"")</f>
        <v/>
      </c>
      <c r="AU87" s="210"/>
      <c r="AV87" s="210"/>
      <c r="AW87" s="210"/>
      <c r="AX87" s="210"/>
      <c r="AY87" s="210"/>
      <c r="AZ87" s="210"/>
      <c r="BA87" s="210"/>
      <c r="BB87" s="211" t="str">
        <f>IFERROR(VLOOKUP(BA87,[15]Configuración!$AI$7:$AK$8,3,FALSE),"")</f>
        <v/>
      </c>
      <c r="BC87" s="216" t="str">
        <f t="shared" si="2"/>
        <v/>
      </c>
      <c r="BD87" s="214" t="str">
        <f t="shared" si="15"/>
        <v/>
      </c>
      <c r="BE87" s="245"/>
      <c r="BF87" s="239"/>
      <c r="BG87" s="241"/>
      <c r="BH87" s="219"/>
      <c r="BI87" s="214" t="str">
        <f t="shared" si="16"/>
        <v/>
      </c>
      <c r="BJ87" s="251"/>
      <c r="BK87" s="251"/>
      <c r="BL87" s="251"/>
      <c r="BM87" s="245"/>
      <c r="BN87" s="239"/>
      <c r="BO87" s="241"/>
      <c r="BP87" s="219"/>
      <c r="BQ87" s="243"/>
      <c r="BR87" s="245"/>
      <c r="BS87" s="247"/>
      <c r="BT87" s="249"/>
      <c r="BU87" s="219" t="s">
        <v>1085</v>
      </c>
    </row>
    <row r="88" spans="1:73" ht="16.149999999999999" customHeight="1" x14ac:dyDescent="0.35">
      <c r="A88" s="255"/>
      <c r="B88" s="247"/>
      <c r="C88" s="188" t="str">
        <f>+B75</f>
        <v/>
      </c>
      <c r="D88" s="269"/>
      <c r="E88" s="220"/>
      <c r="F88" s="189">
        <v>14</v>
      </c>
      <c r="G88" s="221"/>
      <c r="H88" s="222"/>
      <c r="I88" s="221"/>
      <c r="J88" s="223" t="str">
        <f t="shared" si="0"/>
        <v/>
      </c>
      <c r="K88" s="221"/>
      <c r="L88" s="271"/>
      <c r="M88" s="193" t="str">
        <f t="shared" si="14"/>
        <v/>
      </c>
      <c r="N88" s="273"/>
      <c r="O88" s="156" t="str">
        <f t="shared" si="17"/>
        <v/>
      </c>
      <c r="P88" s="224">
        <v>14</v>
      </c>
      <c r="Q88" s="192" t="str">
        <f t="shared" si="1"/>
        <v/>
      </c>
      <c r="R88" s="221"/>
      <c r="S88" s="195"/>
      <c r="T88" s="195"/>
      <c r="U88" s="220"/>
      <c r="V88" s="257"/>
      <c r="W88" s="267"/>
      <c r="X88" s="257"/>
      <c r="Y88" s="267"/>
      <c r="Z88" s="219"/>
      <c r="AA88" s="263"/>
      <c r="AB88" s="247"/>
      <c r="AC88" s="219"/>
      <c r="AD88" s="261"/>
      <c r="AE88" s="265"/>
      <c r="AF88" s="257"/>
      <c r="AG88" s="259"/>
      <c r="AH88" s="261"/>
      <c r="AI88" s="219"/>
      <c r="AJ88" s="243"/>
      <c r="AK88" s="253"/>
      <c r="AL88" s="219"/>
      <c r="AM88" s="243"/>
      <c r="AN88" s="255"/>
      <c r="AO88" s="253"/>
      <c r="AP88" s="219"/>
      <c r="AQ88" s="208">
        <v>114</v>
      </c>
      <c r="AR88" s="209" t="str">
        <f>IF(AU88="","",CONCATENATE(C88,"-",VLOOKUP(AS88,[15]Configuración!$J$75:$K$77,2,FALSE),'Matriz Riesgos 3a parte'!AQ88))</f>
        <v/>
      </c>
      <c r="AS88" s="210"/>
      <c r="AT88" s="211" t="str">
        <f>IFERROR(VLOOKUP(AS88,[15]Configuración!$AI$2:$AK$4,3,FALSE),"")</f>
        <v/>
      </c>
      <c r="AU88" s="210"/>
      <c r="AV88" s="210"/>
      <c r="AW88" s="210"/>
      <c r="AX88" s="210"/>
      <c r="AY88" s="210"/>
      <c r="AZ88" s="210"/>
      <c r="BA88" s="210"/>
      <c r="BB88" s="211" t="str">
        <f>IFERROR(VLOOKUP(BA88,[15]Configuración!$AI$7:$AK$8,3,FALSE),"")</f>
        <v/>
      </c>
      <c r="BC88" s="216" t="str">
        <f t="shared" si="2"/>
        <v/>
      </c>
      <c r="BD88" s="214" t="str">
        <f t="shared" si="15"/>
        <v/>
      </c>
      <c r="BE88" s="245"/>
      <c r="BF88" s="239"/>
      <c r="BG88" s="241"/>
      <c r="BH88" s="219"/>
      <c r="BI88" s="214" t="str">
        <f t="shared" si="16"/>
        <v/>
      </c>
      <c r="BJ88" s="251"/>
      <c r="BK88" s="251"/>
      <c r="BL88" s="251"/>
      <c r="BM88" s="245"/>
      <c r="BN88" s="239"/>
      <c r="BO88" s="241"/>
      <c r="BP88" s="219"/>
      <c r="BQ88" s="243"/>
      <c r="BR88" s="245"/>
      <c r="BS88" s="247"/>
      <c r="BT88" s="249"/>
      <c r="BU88" s="219" t="s">
        <v>1085</v>
      </c>
    </row>
    <row r="89" spans="1:73" ht="16.149999999999999" customHeight="1" x14ac:dyDescent="0.35">
      <c r="A89" s="255"/>
      <c r="B89" s="247"/>
      <c r="C89" s="188" t="str">
        <f>+B75</f>
        <v/>
      </c>
      <c r="D89" s="269"/>
      <c r="E89" s="220"/>
      <c r="F89" s="189">
        <v>15</v>
      </c>
      <c r="G89" s="221"/>
      <c r="H89" s="222"/>
      <c r="I89" s="221"/>
      <c r="J89" s="223" t="str">
        <f t="shared" si="0"/>
        <v/>
      </c>
      <c r="K89" s="221"/>
      <c r="L89" s="271"/>
      <c r="M89" s="193" t="str">
        <f t="shared" si="14"/>
        <v/>
      </c>
      <c r="N89" s="273"/>
      <c r="O89" s="156" t="str">
        <f t="shared" si="17"/>
        <v/>
      </c>
      <c r="P89" s="224">
        <v>15</v>
      </c>
      <c r="Q89" s="192" t="str">
        <f t="shared" si="1"/>
        <v/>
      </c>
      <c r="R89" s="221"/>
      <c r="S89" s="195"/>
      <c r="T89" s="195"/>
      <c r="U89" s="220"/>
      <c r="V89" s="257"/>
      <c r="W89" s="267"/>
      <c r="X89" s="257"/>
      <c r="Y89" s="267"/>
      <c r="Z89" s="219"/>
      <c r="AA89" s="263"/>
      <c r="AB89" s="247"/>
      <c r="AC89" s="219"/>
      <c r="AD89" s="261"/>
      <c r="AE89" s="265"/>
      <c r="AF89" s="257"/>
      <c r="AG89" s="259"/>
      <c r="AH89" s="261"/>
      <c r="AI89" s="219"/>
      <c r="AJ89" s="243"/>
      <c r="AK89" s="253"/>
      <c r="AL89" s="219"/>
      <c r="AM89" s="243"/>
      <c r="AN89" s="255"/>
      <c r="AO89" s="253"/>
      <c r="AP89" s="219"/>
      <c r="AQ89" s="208">
        <v>115</v>
      </c>
      <c r="AR89" s="209" t="str">
        <f>IF(AU89="","",CONCATENATE(C89,"-",VLOOKUP(AS89,[15]Configuración!$J$75:$K$77,2,FALSE),'Matriz Riesgos 3a parte'!AQ89))</f>
        <v/>
      </c>
      <c r="AS89" s="210"/>
      <c r="AT89" s="211" t="str">
        <f>IFERROR(VLOOKUP(AS89,[15]Configuración!$AI$2:$AK$4,3,FALSE),"")</f>
        <v/>
      </c>
      <c r="AU89" s="210"/>
      <c r="AV89" s="210"/>
      <c r="AW89" s="210"/>
      <c r="AX89" s="210"/>
      <c r="AY89" s="210"/>
      <c r="AZ89" s="210"/>
      <c r="BA89" s="210"/>
      <c r="BB89" s="211" t="str">
        <f>IFERROR(VLOOKUP(BA89,[15]Configuración!$AI$7:$AK$8,3,FALSE),"")</f>
        <v/>
      </c>
      <c r="BC89" s="216" t="str">
        <f t="shared" si="2"/>
        <v/>
      </c>
      <c r="BD89" s="214" t="str">
        <f t="shared" si="15"/>
        <v/>
      </c>
      <c r="BE89" s="245"/>
      <c r="BF89" s="239"/>
      <c r="BG89" s="241"/>
      <c r="BH89" s="219"/>
      <c r="BI89" s="214" t="str">
        <f t="shared" si="16"/>
        <v/>
      </c>
      <c r="BJ89" s="251"/>
      <c r="BK89" s="251"/>
      <c r="BL89" s="251"/>
      <c r="BM89" s="245"/>
      <c r="BN89" s="239"/>
      <c r="BO89" s="241"/>
      <c r="BP89" s="219"/>
      <c r="BQ89" s="243"/>
      <c r="BR89" s="245"/>
      <c r="BS89" s="247"/>
      <c r="BT89" s="249"/>
      <c r="BU89" s="219" t="s">
        <v>1085</v>
      </c>
    </row>
    <row r="90" spans="1:73" ht="16.149999999999999" customHeight="1" x14ac:dyDescent="0.35">
      <c r="A90" s="255"/>
      <c r="B90" s="247"/>
      <c r="C90" s="188" t="str">
        <f>+B75</f>
        <v/>
      </c>
      <c r="D90" s="269"/>
      <c r="E90" s="220"/>
      <c r="F90" s="189">
        <v>16</v>
      </c>
      <c r="G90" s="221"/>
      <c r="H90" s="222"/>
      <c r="I90" s="221"/>
      <c r="J90" s="223" t="str">
        <f t="shared" si="0"/>
        <v/>
      </c>
      <c r="K90" s="221"/>
      <c r="L90" s="271"/>
      <c r="M90" s="193" t="str">
        <f t="shared" si="14"/>
        <v/>
      </c>
      <c r="N90" s="273"/>
      <c r="O90" s="156" t="str">
        <f t="shared" si="17"/>
        <v/>
      </c>
      <c r="P90" s="224">
        <v>16</v>
      </c>
      <c r="Q90" s="192" t="str">
        <f t="shared" si="1"/>
        <v/>
      </c>
      <c r="R90" s="221"/>
      <c r="S90" s="195"/>
      <c r="T90" s="195"/>
      <c r="U90" s="220"/>
      <c r="V90" s="257"/>
      <c r="W90" s="267"/>
      <c r="X90" s="257"/>
      <c r="Y90" s="267"/>
      <c r="Z90" s="219"/>
      <c r="AA90" s="263"/>
      <c r="AB90" s="247"/>
      <c r="AC90" s="219"/>
      <c r="AD90" s="261"/>
      <c r="AE90" s="265"/>
      <c r="AF90" s="257"/>
      <c r="AG90" s="259"/>
      <c r="AH90" s="261"/>
      <c r="AI90" s="219"/>
      <c r="AJ90" s="243"/>
      <c r="AK90" s="253"/>
      <c r="AL90" s="219"/>
      <c r="AM90" s="243"/>
      <c r="AN90" s="255"/>
      <c r="AO90" s="253"/>
      <c r="AP90" s="219"/>
      <c r="AQ90" s="208">
        <v>116</v>
      </c>
      <c r="AR90" s="209" t="str">
        <f>IF(AU90="","",CONCATENATE(C90,"-",VLOOKUP(AS90,[15]Configuración!$J$75:$K$77,2,FALSE),'Matriz Riesgos 3a parte'!AQ90))</f>
        <v/>
      </c>
      <c r="AS90" s="210"/>
      <c r="AT90" s="211" t="str">
        <f>IFERROR(VLOOKUP(AS90,[15]Configuración!$AI$2:$AK$4,3,FALSE),"")</f>
        <v/>
      </c>
      <c r="AU90" s="210"/>
      <c r="AV90" s="210"/>
      <c r="AW90" s="210"/>
      <c r="AX90" s="210"/>
      <c r="AY90" s="210"/>
      <c r="AZ90" s="210"/>
      <c r="BA90" s="210"/>
      <c r="BB90" s="211" t="str">
        <f>IFERROR(VLOOKUP(BA90,[15]Configuración!$AI$7:$AK$8,3,FALSE),"")</f>
        <v/>
      </c>
      <c r="BC90" s="216" t="str">
        <f t="shared" si="2"/>
        <v/>
      </c>
      <c r="BD90" s="214" t="str">
        <f t="shared" si="15"/>
        <v/>
      </c>
      <c r="BE90" s="245"/>
      <c r="BF90" s="239"/>
      <c r="BG90" s="241"/>
      <c r="BH90" s="219"/>
      <c r="BI90" s="214" t="str">
        <f t="shared" si="16"/>
        <v/>
      </c>
      <c r="BJ90" s="251"/>
      <c r="BK90" s="251"/>
      <c r="BL90" s="251"/>
      <c r="BM90" s="245"/>
      <c r="BN90" s="239"/>
      <c r="BO90" s="241"/>
      <c r="BP90" s="219"/>
      <c r="BQ90" s="243"/>
      <c r="BR90" s="245"/>
      <c r="BS90" s="247"/>
      <c r="BT90" s="249"/>
      <c r="BU90" s="219" t="s">
        <v>1085</v>
      </c>
    </row>
    <row r="91" spans="1:73" ht="16.149999999999999" customHeight="1" x14ac:dyDescent="0.35">
      <c r="A91" s="255"/>
      <c r="B91" s="247"/>
      <c r="C91" s="188" t="str">
        <f>+B75</f>
        <v/>
      </c>
      <c r="D91" s="269"/>
      <c r="E91" s="220"/>
      <c r="F91" s="189">
        <v>17</v>
      </c>
      <c r="G91" s="221"/>
      <c r="H91" s="222"/>
      <c r="I91" s="221"/>
      <c r="J91" s="223" t="str">
        <f t="shared" si="0"/>
        <v/>
      </c>
      <c r="K91" s="221"/>
      <c r="L91" s="271"/>
      <c r="M91" s="193" t="str">
        <f t="shared" si="14"/>
        <v/>
      </c>
      <c r="N91" s="273"/>
      <c r="O91" s="156" t="str">
        <f t="shared" si="17"/>
        <v/>
      </c>
      <c r="P91" s="224">
        <v>17</v>
      </c>
      <c r="Q91" s="192" t="str">
        <f t="shared" si="1"/>
        <v/>
      </c>
      <c r="R91" s="221"/>
      <c r="S91" s="195"/>
      <c r="T91" s="195"/>
      <c r="U91" s="220"/>
      <c r="V91" s="257"/>
      <c r="W91" s="267"/>
      <c r="X91" s="257"/>
      <c r="Y91" s="267"/>
      <c r="Z91" s="219"/>
      <c r="AA91" s="263"/>
      <c r="AB91" s="247"/>
      <c r="AC91" s="219"/>
      <c r="AD91" s="261"/>
      <c r="AE91" s="265"/>
      <c r="AF91" s="257"/>
      <c r="AG91" s="259"/>
      <c r="AH91" s="261"/>
      <c r="AI91" s="219"/>
      <c r="AJ91" s="243"/>
      <c r="AK91" s="253"/>
      <c r="AL91" s="219"/>
      <c r="AM91" s="243"/>
      <c r="AN91" s="255"/>
      <c r="AO91" s="253"/>
      <c r="AP91" s="219"/>
      <c r="AQ91" s="208">
        <v>117</v>
      </c>
      <c r="AR91" s="209" t="str">
        <f>IF(AU91="","",CONCATENATE(C91,"-",VLOOKUP(AS91,[15]Configuración!$J$75:$K$77,2,FALSE),'Matriz Riesgos 3a parte'!AQ91))</f>
        <v/>
      </c>
      <c r="AS91" s="210"/>
      <c r="AT91" s="211" t="str">
        <f>IFERROR(VLOOKUP(AS91,[15]Configuración!$AI$2:$AK$4,3,FALSE),"")</f>
        <v/>
      </c>
      <c r="AU91" s="210"/>
      <c r="AV91" s="210"/>
      <c r="AW91" s="210"/>
      <c r="AX91" s="210"/>
      <c r="AY91" s="210"/>
      <c r="AZ91" s="210"/>
      <c r="BA91" s="210"/>
      <c r="BB91" s="211" t="str">
        <f>IFERROR(VLOOKUP(BA91,[15]Configuración!$AI$7:$AK$8,3,FALSE),"")</f>
        <v/>
      </c>
      <c r="BC91" s="216" t="str">
        <f t="shared" si="2"/>
        <v/>
      </c>
      <c r="BD91" s="214" t="str">
        <f t="shared" si="15"/>
        <v/>
      </c>
      <c r="BE91" s="245"/>
      <c r="BF91" s="239"/>
      <c r="BG91" s="241"/>
      <c r="BH91" s="219"/>
      <c r="BI91" s="214" t="str">
        <f t="shared" si="16"/>
        <v/>
      </c>
      <c r="BJ91" s="251"/>
      <c r="BK91" s="251"/>
      <c r="BL91" s="251"/>
      <c r="BM91" s="245"/>
      <c r="BN91" s="239"/>
      <c r="BO91" s="241"/>
      <c r="BP91" s="219"/>
      <c r="BQ91" s="243"/>
      <c r="BR91" s="245"/>
      <c r="BS91" s="247"/>
      <c r="BT91" s="249"/>
      <c r="BU91" s="219" t="s">
        <v>1085</v>
      </c>
    </row>
    <row r="92" spans="1:73" ht="16.149999999999999" customHeight="1" x14ac:dyDescent="0.35">
      <c r="A92" s="255"/>
      <c r="B92" s="247"/>
      <c r="C92" s="188" t="str">
        <f>+B75</f>
        <v/>
      </c>
      <c r="D92" s="269"/>
      <c r="E92" s="220"/>
      <c r="F92" s="189">
        <v>18</v>
      </c>
      <c r="G92" s="221"/>
      <c r="H92" s="222"/>
      <c r="I92" s="221"/>
      <c r="J92" s="223" t="str">
        <f t="shared" si="0"/>
        <v/>
      </c>
      <c r="K92" s="221"/>
      <c r="L92" s="271"/>
      <c r="M92" s="193" t="str">
        <f t="shared" si="14"/>
        <v/>
      </c>
      <c r="N92" s="273"/>
      <c r="O92" s="156" t="str">
        <f t="shared" si="17"/>
        <v/>
      </c>
      <c r="P92" s="224">
        <v>18</v>
      </c>
      <c r="Q92" s="192" t="str">
        <f t="shared" si="1"/>
        <v/>
      </c>
      <c r="R92" s="221"/>
      <c r="S92" s="195"/>
      <c r="T92" s="195"/>
      <c r="U92" s="220"/>
      <c r="V92" s="257"/>
      <c r="W92" s="267"/>
      <c r="X92" s="257"/>
      <c r="Y92" s="267"/>
      <c r="Z92" s="219"/>
      <c r="AA92" s="263"/>
      <c r="AB92" s="247"/>
      <c r="AC92" s="219"/>
      <c r="AD92" s="261"/>
      <c r="AE92" s="265"/>
      <c r="AF92" s="257"/>
      <c r="AG92" s="259"/>
      <c r="AH92" s="261"/>
      <c r="AI92" s="219"/>
      <c r="AJ92" s="243"/>
      <c r="AK92" s="253"/>
      <c r="AL92" s="219"/>
      <c r="AM92" s="243"/>
      <c r="AN92" s="255"/>
      <c r="AO92" s="253"/>
      <c r="AP92" s="219"/>
      <c r="AQ92" s="208">
        <v>118</v>
      </c>
      <c r="AR92" s="209" t="str">
        <f>IF(AU92="","",CONCATENATE(C92,"-",VLOOKUP(AS92,[15]Configuración!$J$75:$K$77,2,FALSE),'Matriz Riesgos 3a parte'!AQ92))</f>
        <v/>
      </c>
      <c r="AS92" s="210"/>
      <c r="AT92" s="211" t="str">
        <f>IFERROR(VLOOKUP(AS92,[15]Configuración!$AI$2:$AK$4,3,FALSE),"")</f>
        <v/>
      </c>
      <c r="AU92" s="210"/>
      <c r="AV92" s="210"/>
      <c r="AW92" s="210"/>
      <c r="AX92" s="210"/>
      <c r="AY92" s="210"/>
      <c r="AZ92" s="210"/>
      <c r="BA92" s="210"/>
      <c r="BB92" s="211" t="str">
        <f>IFERROR(VLOOKUP(BA92,[15]Configuración!$AI$7:$AK$8,3,FALSE),"")</f>
        <v/>
      </c>
      <c r="BC92" s="216" t="str">
        <f t="shared" si="2"/>
        <v/>
      </c>
      <c r="BD92" s="214" t="str">
        <f t="shared" si="15"/>
        <v/>
      </c>
      <c r="BE92" s="245"/>
      <c r="BF92" s="239"/>
      <c r="BG92" s="241"/>
      <c r="BH92" s="219"/>
      <c r="BI92" s="214" t="str">
        <f t="shared" si="16"/>
        <v/>
      </c>
      <c r="BJ92" s="251"/>
      <c r="BK92" s="251"/>
      <c r="BL92" s="251"/>
      <c r="BM92" s="245"/>
      <c r="BN92" s="239"/>
      <c r="BO92" s="241"/>
      <c r="BP92" s="219"/>
      <c r="BQ92" s="243"/>
      <c r="BR92" s="245"/>
      <c r="BS92" s="247"/>
      <c r="BT92" s="249"/>
      <c r="BU92" s="219" t="s">
        <v>1085</v>
      </c>
    </row>
    <row r="93" spans="1:73" ht="16.149999999999999" customHeight="1" x14ac:dyDescent="0.35">
      <c r="A93" s="255"/>
      <c r="B93" s="247"/>
      <c r="C93" s="188" t="str">
        <f>+B75</f>
        <v/>
      </c>
      <c r="D93" s="269"/>
      <c r="E93" s="220"/>
      <c r="F93" s="189">
        <v>19</v>
      </c>
      <c r="G93" s="221"/>
      <c r="H93" s="222"/>
      <c r="I93" s="221"/>
      <c r="J93" s="223" t="str">
        <f t="shared" si="0"/>
        <v/>
      </c>
      <c r="K93" s="221"/>
      <c r="L93" s="271"/>
      <c r="M93" s="193" t="str">
        <f t="shared" si="14"/>
        <v/>
      </c>
      <c r="N93" s="273"/>
      <c r="O93" s="156" t="str">
        <f t="shared" si="17"/>
        <v/>
      </c>
      <c r="P93" s="224">
        <v>19</v>
      </c>
      <c r="Q93" s="192" t="str">
        <f t="shared" si="1"/>
        <v/>
      </c>
      <c r="R93" s="221"/>
      <c r="S93" s="195"/>
      <c r="T93" s="195"/>
      <c r="U93" s="220"/>
      <c r="V93" s="257"/>
      <c r="W93" s="267"/>
      <c r="X93" s="257"/>
      <c r="Y93" s="267"/>
      <c r="Z93" s="219"/>
      <c r="AA93" s="263"/>
      <c r="AB93" s="247"/>
      <c r="AC93" s="219"/>
      <c r="AD93" s="261"/>
      <c r="AE93" s="265"/>
      <c r="AF93" s="257"/>
      <c r="AG93" s="259"/>
      <c r="AH93" s="261"/>
      <c r="AI93" s="219"/>
      <c r="AJ93" s="243"/>
      <c r="AK93" s="253"/>
      <c r="AL93" s="219"/>
      <c r="AM93" s="243"/>
      <c r="AN93" s="255"/>
      <c r="AO93" s="253"/>
      <c r="AP93" s="219"/>
      <c r="AQ93" s="208">
        <v>119</v>
      </c>
      <c r="AR93" s="209" t="str">
        <f>IF(AU93="","",CONCATENATE(C93,"-",VLOOKUP(AS93,[15]Configuración!$J$75:$K$77,2,FALSE),'Matriz Riesgos 3a parte'!AQ93))</f>
        <v/>
      </c>
      <c r="AS93" s="210"/>
      <c r="AT93" s="211" t="str">
        <f>IFERROR(VLOOKUP(AS93,[15]Configuración!$AI$2:$AK$4,3,FALSE),"")</f>
        <v/>
      </c>
      <c r="AU93" s="210"/>
      <c r="AV93" s="210"/>
      <c r="AW93" s="210"/>
      <c r="AX93" s="210"/>
      <c r="AY93" s="210"/>
      <c r="AZ93" s="210"/>
      <c r="BA93" s="210"/>
      <c r="BB93" s="211" t="str">
        <f>IFERROR(VLOOKUP(BA93,[15]Configuración!$AI$7:$AK$8,3,FALSE),"")</f>
        <v/>
      </c>
      <c r="BC93" s="216" t="str">
        <f t="shared" si="2"/>
        <v/>
      </c>
      <c r="BD93" s="214" t="str">
        <f t="shared" si="15"/>
        <v/>
      </c>
      <c r="BE93" s="245"/>
      <c r="BF93" s="239"/>
      <c r="BG93" s="241"/>
      <c r="BH93" s="219"/>
      <c r="BI93" s="214" t="str">
        <f t="shared" si="16"/>
        <v/>
      </c>
      <c r="BJ93" s="251"/>
      <c r="BK93" s="251"/>
      <c r="BL93" s="251"/>
      <c r="BM93" s="245"/>
      <c r="BN93" s="239"/>
      <c r="BO93" s="241"/>
      <c r="BP93" s="219"/>
      <c r="BQ93" s="243"/>
      <c r="BR93" s="245"/>
      <c r="BS93" s="247"/>
      <c r="BT93" s="249"/>
      <c r="BU93" s="219" t="s">
        <v>1085</v>
      </c>
    </row>
    <row r="94" spans="1:73" ht="16.149999999999999" customHeight="1" thickBot="1" x14ac:dyDescent="0.4">
      <c r="A94" s="275"/>
      <c r="B94" s="284"/>
      <c r="C94" s="218" t="str">
        <f>+B75</f>
        <v/>
      </c>
      <c r="D94" s="295"/>
      <c r="E94" s="220"/>
      <c r="F94" s="225">
        <v>20</v>
      </c>
      <c r="G94" s="226"/>
      <c r="H94" s="227"/>
      <c r="I94" s="226"/>
      <c r="J94" s="228" t="str">
        <f t="shared" si="0"/>
        <v/>
      </c>
      <c r="K94" s="226"/>
      <c r="L94" s="296"/>
      <c r="M94" s="229" t="str">
        <f t="shared" si="14"/>
        <v/>
      </c>
      <c r="N94" s="297"/>
      <c r="O94" s="230" t="str">
        <f t="shared" si="17"/>
        <v/>
      </c>
      <c r="P94" s="231">
        <v>20</v>
      </c>
      <c r="Q94" s="228" t="str">
        <f t="shared" si="1"/>
        <v/>
      </c>
      <c r="R94" s="226"/>
      <c r="S94" s="293"/>
      <c r="T94" s="293"/>
      <c r="U94" s="220"/>
      <c r="V94" s="288"/>
      <c r="W94" s="294"/>
      <c r="X94" s="288"/>
      <c r="Y94" s="294"/>
      <c r="Z94" s="219"/>
      <c r="AA94" s="291"/>
      <c r="AB94" s="284"/>
      <c r="AC94" s="219"/>
      <c r="AD94" s="290"/>
      <c r="AE94" s="292"/>
      <c r="AF94" s="288"/>
      <c r="AG94" s="289"/>
      <c r="AH94" s="290"/>
      <c r="AI94" s="219"/>
      <c r="AJ94" s="282"/>
      <c r="AK94" s="287"/>
      <c r="AL94" s="219"/>
      <c r="AM94" s="282"/>
      <c r="AN94" s="275"/>
      <c r="AO94" s="287"/>
      <c r="AP94" s="219"/>
      <c r="AQ94" s="232">
        <v>120</v>
      </c>
      <c r="AR94" s="233" t="str">
        <f>IF(AU94="","",CONCATENATE(C94,"-",VLOOKUP(AS94,[15]Configuración!$J$75:$K$77,2,FALSE),'Matriz Riesgos 3a parte'!AQ94))</f>
        <v/>
      </c>
      <c r="AS94" s="234"/>
      <c r="AT94" s="235" t="str">
        <f>IFERROR(VLOOKUP(AS94,[15]Configuración!$AI$2:$AK$4,3,FALSE),"")</f>
        <v/>
      </c>
      <c r="AU94" s="234"/>
      <c r="AV94" s="234"/>
      <c r="AW94" s="234"/>
      <c r="AX94" s="234"/>
      <c r="AY94" s="234"/>
      <c r="AZ94" s="234"/>
      <c r="BA94" s="234"/>
      <c r="BB94" s="235" t="str">
        <f>IFERROR(VLOOKUP(BA94,[15]Configuración!$AI$7:$AK$8,3,FALSE),"")</f>
        <v/>
      </c>
      <c r="BC94" s="236" t="str">
        <f t="shared" si="2"/>
        <v/>
      </c>
      <c r="BD94" s="237" t="str">
        <f t="shared" si="15"/>
        <v/>
      </c>
      <c r="BE94" s="283"/>
      <c r="BF94" s="280"/>
      <c r="BG94" s="281"/>
      <c r="BH94" s="219"/>
      <c r="BI94" s="237" t="str">
        <f t="shared" si="16"/>
        <v/>
      </c>
      <c r="BJ94" s="286"/>
      <c r="BK94" s="286"/>
      <c r="BL94" s="286"/>
      <c r="BM94" s="283"/>
      <c r="BN94" s="280"/>
      <c r="BO94" s="281"/>
      <c r="BP94" s="219"/>
      <c r="BQ94" s="282"/>
      <c r="BR94" s="283"/>
      <c r="BS94" s="284"/>
      <c r="BT94" s="285"/>
      <c r="BU94" s="219" t="s">
        <v>1085</v>
      </c>
    </row>
    <row r="95" spans="1:73" s="33" customFormat="1" ht="16.149999999999999" customHeight="1" x14ac:dyDescent="0.35">
      <c r="A95" s="533" t="str">
        <f>+M95</f>
        <v/>
      </c>
      <c r="B95" s="512" t="str">
        <f>IFERROR(VLOOKUP(D95,[15]Configuración!$G$2:$H$19,2,FALSE),"")</f>
        <v/>
      </c>
      <c r="C95" s="178" t="str">
        <f>+B95</f>
        <v/>
      </c>
      <c r="D95" s="536"/>
      <c r="E95" s="179"/>
      <c r="F95" s="180">
        <v>1</v>
      </c>
      <c r="G95" s="181"/>
      <c r="H95" s="182"/>
      <c r="I95" s="183"/>
      <c r="J95" s="184" t="str">
        <f t="shared" si="0"/>
        <v/>
      </c>
      <c r="K95" s="183"/>
      <c r="L95" s="539">
        <v>118</v>
      </c>
      <c r="M95" s="185" t="str">
        <f>IF($B95="","",CONCATENATE("R",L95,"-",$B95))</f>
        <v/>
      </c>
      <c r="N95" s="542"/>
      <c r="O95" s="183"/>
      <c r="P95" s="186">
        <v>1</v>
      </c>
      <c r="Q95" s="184" t="str">
        <f t="shared" si="1"/>
        <v/>
      </c>
      <c r="R95" s="183"/>
      <c r="S95" s="545"/>
      <c r="T95" s="545"/>
      <c r="U95" s="179"/>
      <c r="V95" s="498"/>
      <c r="W95" s="521" t="str">
        <f>IFERROR(VLOOKUP(V95,[15]Configuración!$L$9:$M$13,2,FALSE),"")</f>
        <v/>
      </c>
      <c r="X95" s="498"/>
      <c r="Y95" s="521" t="str">
        <f>IFERROR((VLOOKUP(X95,[15]Configuración!$L$2:$N$6,2,FALSE)),"")</f>
        <v/>
      </c>
      <c r="Z95" s="187"/>
      <c r="AA95" s="524" t="str">
        <f>IFERROR(VLOOKUP(A95,'[15]Preguntas Corrupción'!$B$5:$W$105,22,FALSE),"")</f>
        <v/>
      </c>
      <c r="AB95" s="512" t="str">
        <f>IF($AA95="","",IF($AA95=0,"",IF($AA95&lt;=5,[15]Configuración!$R$11,IF($AA95&lt;=11,[15]Configuración!$R$10,IF($AA95&lt;=19,[15]Configuración!$R$9,"")))))</f>
        <v/>
      </c>
      <c r="AC95" s="187"/>
      <c r="AD95" s="504"/>
      <c r="AE95" s="527"/>
      <c r="AF95" s="498"/>
      <c r="AG95" s="501" t="str">
        <f>IF($AF95="","",IF($AF95&gt;=-25,[15]Configuración!$R$50,IF($AF95&gt;-75,[15]Configuración!$R$49,IF($AF95&lt;=-75,[15]Configuración!$R$48,""))))</f>
        <v/>
      </c>
      <c r="AH95" s="504"/>
      <c r="AI95" s="187"/>
      <c r="AJ95" s="492" t="str">
        <f>IF(N95=[15]Configuración!$J$58,'Matriz Riesgos 3a parte'!#REF!,IF(N95=[15]Configuración!$J$61,'Matriz Riesgos 3a parte'!#REF!,IF(N95=[15]Configuración!$J$57,MAX('Matriz Riesgos 3a parte'!#REF!,'Matriz Riesgos 3a parte'!#REF!),IF(N95=[15]Configuración!$J$60,MAX('Matriz Riesgos 3a parte'!#REF!,'Matriz Riesgos 3a parte'!#REF!),IF(N95=[15]Configuración!$J$59,'Matriz Riesgos 3a parte'!#REF!,IF(N95=[15]Configuración!$J$62,MAX('Matriz Riesgos 3a parte'!#REF!,'Matriz Riesgos 3a parte'!#REF!),""))))))</f>
        <v/>
      </c>
      <c r="AK95" s="530" t="str">
        <f>IFERROR(VLOOKUP(AJ95,[15]Configuración!$S$2:$T$6,2,FALSE),"")</f>
        <v/>
      </c>
      <c r="AL95" s="187"/>
      <c r="AM95" s="492" t="str">
        <f>IFERROR(IF(N95=[15]Configuración!$J$58,W95*AJ95,AJ95*Y95),"")</f>
        <v/>
      </c>
      <c r="AN95" s="533" t="str">
        <f>IF(N95="Corrupción",CONCATENATE(W95,"-",AJ95),CONCATENATE(Y95,"-",AJ95))</f>
        <v>-</v>
      </c>
      <c r="AO95" s="530" t="str">
        <f>IFERROR(VLOOKUP(AN95,[15]Configuración!$AD$7:$AF$31,3,FALSE),"")</f>
        <v/>
      </c>
      <c r="AP95" s="187"/>
      <c r="AQ95" s="200">
        <v>101</v>
      </c>
      <c r="AR95" s="201" t="str">
        <f>IF(AU95="","",CONCATENATE(C95,"-",VLOOKUP(AS95,[15]Configuración!$J$75:$K$77,2,FALSE),'Matriz Riesgos 3a parte'!AQ95))</f>
        <v/>
      </c>
      <c r="AS95" s="202"/>
      <c r="AT95" s="203" t="str">
        <f>IFERROR(VLOOKUP(AS95,[15]Configuración!$AI$2:$AK$4,3,FALSE),"")</f>
        <v/>
      </c>
      <c r="AU95" s="202"/>
      <c r="AV95" s="202"/>
      <c r="AW95" s="202"/>
      <c r="AX95" s="202"/>
      <c r="AY95" s="202"/>
      <c r="AZ95" s="202"/>
      <c r="BA95" s="202"/>
      <c r="BB95" s="203" t="str">
        <f>IFERROR(VLOOKUP(BA95,[15]Configuración!$AI$7:$AK$8,3,FALSE),"")</f>
        <v/>
      </c>
      <c r="BC95" s="217" t="str">
        <f t="shared" si="2"/>
        <v/>
      </c>
      <c r="BD95" s="206" t="str">
        <f>IF(AS95&lt;&gt;"Correctivo",IFERROR(#REF!-(#REF!*BC95),""),#REF!)</f>
        <v/>
      </c>
      <c r="BE95" s="494" t="e">
        <f>VLOOKUP($N95,[15]Configuración!$BQ$3:$BS$8,2,FALSE)</f>
        <v>#N/A</v>
      </c>
      <c r="BF95" s="518" t="str">
        <f>IF(MIN(BD95:BD114)=0,"",IF(MIN(BD95:BD114)&gt;=BE95,MIN(BD95:BD114),BE95))</f>
        <v/>
      </c>
      <c r="BG95" s="508" t="str">
        <f>IF('Matriz Riesgos 3a parte'!BF95&lt;=[15]Configuración!$M$6,[15]Configuración!$O$6,IF('Matriz Riesgos 3a parte'!BF95&lt;=[15]Configuración!$M$5,[15]Configuración!$O$5,IF('Matriz Riesgos 3a parte'!BF95&lt;=[15]Configuración!$M$4,[15]Configuración!$O$4,IF('Matriz Riesgos 3a parte'!BF95&lt;=[15]Configuración!$M$3,[15]Configuración!$O$3,IF('Matriz Riesgos 3a parte'!BF95&lt;=[15]Configuración!$M$2,[15]Configuración!$O$2,"")))))</f>
        <v/>
      </c>
      <c r="BH95" s="187"/>
      <c r="BI95" s="206" t="str">
        <f>IF(AS95="","",IF(AS95="Correctivo",IFERROR(AJ95-(AJ95*BC95),""),AJ95))</f>
        <v/>
      </c>
      <c r="BJ95" s="515" t="str">
        <f>IF(MIN(BI95:BI114)=0,"",IF(MIN(BI95:BI114)&lt;=[15]Configuración!$U$6,[15]Configuración!$S$6,IF(MIN(BI95:BI114)&lt;=[15]Configuración!$U$5,[15]Configuración!$S$5,IF(MIN(BI95:BI114)&lt;=[15]Configuración!$U$4,[15]Configuración!$S$4,IF(MIN(BI95:BI114)&lt;=[15]Configuración!$U$3,[15]Configuración!$S$3,IF(MIN(BI95:BI114)&lt;=[15]Configuración!$U$2,[15]Configuración!$S$2,""))))))</f>
        <v/>
      </c>
      <c r="BK95" s="515" t="str">
        <f>IF(MIN(BI95:BI114)=0,"",IF(MIN(BI95:BI114)&lt;=[15]Configuración!$W$6,[15]Configuración!$S$6,IF(MIN(BI95:BI114)&lt;=[15]Configuración!$W$4,[15]Configuración!$S$4,IF(MIN(BI95:BI114)&lt;=[15]Configuración!$W$2,[15]Configuración!$S$2))))</f>
        <v/>
      </c>
      <c r="BL95" s="515" t="str">
        <f>IF(N95="Gestión",BJ95,IF(N95="Fiscal",BJ95,IF(N95="Corrupción",BJ95,IF(N95="Seguridad  información",BJ95,BK95))))</f>
        <v/>
      </c>
      <c r="BM95" s="494" t="str">
        <f>IF(N95="","",VLOOKUP($N95,[15]Configuración!$BQ$3:$BS$8,3,FALSE))</f>
        <v/>
      </c>
      <c r="BN95" s="518" t="str">
        <f t="shared" ref="BN95" si="18">IF(BL95=0,"",IF(BL95&gt;=BM95,BL95,BM95))</f>
        <v/>
      </c>
      <c r="BO95" s="508" t="str">
        <f>IF('Matriz Riesgos 3a parte'!BN95&lt;=[15]Configuración!$S$6,[15]Configuración!$T$6,IF('Matriz Riesgos 3a parte'!BN95&lt;=[15]Configuración!$S$5,[15]Configuración!$T$5,IF('Matriz Riesgos 3a parte'!BN95&lt;=[15]Configuración!$S$4,[15]Configuración!$T$4,IF('Matriz Riesgos 3a parte'!BN95&lt;=[15]Configuración!$S$3,[15]Configuración!$T$3,IF('Matriz Riesgos 3a parte'!BN95&lt;=[15]Configuración!$S$2,[15]Configuración!$T$2,"")))))</f>
        <v/>
      </c>
      <c r="BP95" s="187"/>
      <c r="BQ95" s="492" t="str">
        <f>IFERROR((+BN95*BF95),"")</f>
        <v/>
      </c>
      <c r="BR95" s="494" t="str">
        <f>CONCATENATE(BG95,"-",BO95)</f>
        <v>-</v>
      </c>
      <c r="BS95" s="512" t="str">
        <f>IFERROR(VLOOKUP(BR95,[15]Configuración!$AE$7:$AF$31,2,FALSE),"")</f>
        <v/>
      </c>
      <c r="BT95" s="461" t="str">
        <f>IFERROR(VLOOKUP(BS95,[15]Configuración!$AF$7:$AG$31,2,FALSE),"")</f>
        <v/>
      </c>
      <c r="BU95" s="219" t="s">
        <v>1085</v>
      </c>
    </row>
    <row r="96" spans="1:73" s="33" customFormat="1" ht="16.149999999999999" customHeight="1" x14ac:dyDescent="0.35">
      <c r="A96" s="534"/>
      <c r="B96" s="513"/>
      <c r="C96" s="188" t="str">
        <f>+B95</f>
        <v/>
      </c>
      <c r="D96" s="537"/>
      <c r="E96" s="179"/>
      <c r="F96" s="189">
        <v>2</v>
      </c>
      <c r="G96" s="190"/>
      <c r="H96" s="191"/>
      <c r="I96" s="190"/>
      <c r="J96" s="192" t="str">
        <f t="shared" si="0"/>
        <v/>
      </c>
      <c r="K96" s="190"/>
      <c r="L96" s="540"/>
      <c r="M96" s="193" t="str">
        <f>+M95</f>
        <v/>
      </c>
      <c r="N96" s="543"/>
      <c r="O96" s="156" t="str">
        <f>IF(O95="","",O95)</f>
        <v/>
      </c>
      <c r="P96" s="194">
        <v>2</v>
      </c>
      <c r="Q96" s="192" t="str">
        <f t="shared" si="1"/>
        <v/>
      </c>
      <c r="R96" s="195"/>
      <c r="S96" s="546"/>
      <c r="T96" s="546"/>
      <c r="U96" s="179"/>
      <c r="V96" s="499"/>
      <c r="W96" s="522"/>
      <c r="X96" s="499"/>
      <c r="Y96" s="522"/>
      <c r="Z96" s="187"/>
      <c r="AA96" s="525"/>
      <c r="AB96" s="513"/>
      <c r="AC96" s="187"/>
      <c r="AD96" s="505"/>
      <c r="AE96" s="528"/>
      <c r="AF96" s="499"/>
      <c r="AG96" s="502"/>
      <c r="AH96" s="505"/>
      <c r="AI96" s="187"/>
      <c r="AJ96" s="493"/>
      <c r="AK96" s="531"/>
      <c r="AL96" s="187"/>
      <c r="AM96" s="493"/>
      <c r="AN96" s="534"/>
      <c r="AO96" s="531"/>
      <c r="AP96" s="187"/>
      <c r="AQ96" s="208">
        <v>102</v>
      </c>
      <c r="AR96" s="209" t="str">
        <f>IF(AU96="","",CONCATENATE(C96,"-",VLOOKUP(AS96,[15]Configuración!$J$75:$K$77,2,FALSE),'Matriz Riesgos 3a parte'!AQ96))</f>
        <v/>
      </c>
      <c r="AS96" s="210"/>
      <c r="AT96" s="211" t="str">
        <f>IFERROR(VLOOKUP(AS96,[15]Configuración!$AI$2:$AK$4,3,FALSE),"")</f>
        <v/>
      </c>
      <c r="AU96" s="210"/>
      <c r="AV96" s="210"/>
      <c r="AW96" s="210"/>
      <c r="AX96" s="210"/>
      <c r="AY96" s="210"/>
      <c r="AZ96" s="210"/>
      <c r="BA96" s="210"/>
      <c r="BB96" s="211" t="str">
        <f>IFERROR(VLOOKUP(BA96,[15]Configuración!$AI$7:$AK$8,3,FALSE),"")</f>
        <v/>
      </c>
      <c r="BC96" s="216" t="str">
        <f t="shared" si="2"/>
        <v/>
      </c>
      <c r="BD96" s="214" t="str">
        <f>IF(AS96&lt;&gt;"Correctivo",IFERROR(BD95-(BC96*BD95),""),BD95)</f>
        <v/>
      </c>
      <c r="BE96" s="495"/>
      <c r="BF96" s="519"/>
      <c r="BG96" s="509"/>
      <c r="BH96" s="187"/>
      <c r="BI96" s="214" t="str">
        <f>IF(AS96="","",IF(AS96="Correctivo",IFERROR(BI95-(BC96*BI95),""),BI95))</f>
        <v/>
      </c>
      <c r="BJ96" s="516"/>
      <c r="BK96" s="516"/>
      <c r="BL96" s="516"/>
      <c r="BM96" s="495"/>
      <c r="BN96" s="519"/>
      <c r="BO96" s="509"/>
      <c r="BP96" s="187"/>
      <c r="BQ96" s="493"/>
      <c r="BR96" s="495"/>
      <c r="BS96" s="513"/>
      <c r="BT96" s="428"/>
      <c r="BU96" s="219" t="s">
        <v>1085</v>
      </c>
    </row>
    <row r="97" spans="1:73" s="33" customFormat="1" ht="16.149999999999999" customHeight="1" x14ac:dyDescent="0.35">
      <c r="A97" s="534"/>
      <c r="B97" s="513"/>
      <c r="C97" s="188" t="str">
        <f>+B95</f>
        <v/>
      </c>
      <c r="D97" s="537"/>
      <c r="E97" s="179"/>
      <c r="F97" s="189">
        <v>3</v>
      </c>
      <c r="G97" s="190"/>
      <c r="H97" s="191"/>
      <c r="I97" s="195"/>
      <c r="J97" s="192" t="str">
        <f t="shared" si="0"/>
        <v/>
      </c>
      <c r="K97" s="195"/>
      <c r="L97" s="540"/>
      <c r="M97" s="193" t="str">
        <f t="shared" ref="M97:M114" si="19">+M96</f>
        <v/>
      </c>
      <c r="N97" s="543"/>
      <c r="O97" s="156" t="str">
        <f>+O96</f>
        <v/>
      </c>
      <c r="P97" s="194">
        <v>3</v>
      </c>
      <c r="Q97" s="192" t="str">
        <f t="shared" si="1"/>
        <v/>
      </c>
      <c r="R97" s="195"/>
      <c r="S97" s="546"/>
      <c r="T97" s="546"/>
      <c r="U97" s="179"/>
      <c r="V97" s="499"/>
      <c r="W97" s="522"/>
      <c r="X97" s="499"/>
      <c r="Y97" s="522"/>
      <c r="Z97" s="187"/>
      <c r="AA97" s="525"/>
      <c r="AB97" s="513"/>
      <c r="AC97" s="187"/>
      <c r="AD97" s="505"/>
      <c r="AE97" s="528"/>
      <c r="AF97" s="499"/>
      <c r="AG97" s="502"/>
      <c r="AH97" s="505"/>
      <c r="AI97" s="187"/>
      <c r="AJ97" s="493"/>
      <c r="AK97" s="531"/>
      <c r="AL97" s="187"/>
      <c r="AM97" s="493"/>
      <c r="AN97" s="534"/>
      <c r="AO97" s="531"/>
      <c r="AP97" s="187"/>
      <c r="AQ97" s="208">
        <v>103</v>
      </c>
      <c r="AR97" s="209" t="str">
        <f>IF(AU97="","",CONCATENATE(C97,"-",VLOOKUP(AS97,[15]Configuración!$J$75:$K$77,2,FALSE),'Matriz Riesgos 3a parte'!AQ97))</f>
        <v/>
      </c>
      <c r="AS97" s="210"/>
      <c r="AT97" s="211" t="str">
        <f>IFERROR(VLOOKUP(AS97,[15]Configuración!$AI$2:$AK$4,3,FALSE),"")</f>
        <v/>
      </c>
      <c r="AU97" s="210"/>
      <c r="AV97" s="210"/>
      <c r="AW97" s="210"/>
      <c r="AX97" s="210"/>
      <c r="AY97" s="210"/>
      <c r="AZ97" s="210"/>
      <c r="BA97" s="210"/>
      <c r="BB97" s="211" t="str">
        <f>IFERROR(VLOOKUP(BA97,[15]Configuración!$AI$7:$AK$8,3,FALSE),"")</f>
        <v/>
      </c>
      <c r="BC97" s="216" t="str">
        <f t="shared" si="2"/>
        <v/>
      </c>
      <c r="BD97" s="214" t="str">
        <f t="shared" ref="BD97:BD114" si="20">IF(AS97&lt;&gt;"Correctivo",IFERROR(BD96-(BC97*BD96),""),BD96)</f>
        <v/>
      </c>
      <c r="BE97" s="495"/>
      <c r="BF97" s="519"/>
      <c r="BG97" s="509"/>
      <c r="BH97" s="187"/>
      <c r="BI97" s="214" t="str">
        <f t="shared" ref="BI97:BI114" si="21">IF(AS97="","",IF(AS97="Correctivo",IFERROR(BI96-(BC97*BI96),""),BI96))</f>
        <v/>
      </c>
      <c r="BJ97" s="516"/>
      <c r="BK97" s="516"/>
      <c r="BL97" s="516"/>
      <c r="BM97" s="495"/>
      <c r="BN97" s="519"/>
      <c r="BO97" s="509"/>
      <c r="BP97" s="187"/>
      <c r="BQ97" s="493"/>
      <c r="BR97" s="495"/>
      <c r="BS97" s="513"/>
      <c r="BT97" s="428"/>
      <c r="BU97" s="219" t="s">
        <v>1085</v>
      </c>
    </row>
    <row r="98" spans="1:73" s="33" customFormat="1" ht="16.149999999999999" customHeight="1" x14ac:dyDescent="0.35">
      <c r="A98" s="534"/>
      <c r="B98" s="513"/>
      <c r="C98" s="188" t="str">
        <f>+B95</f>
        <v/>
      </c>
      <c r="D98" s="537"/>
      <c r="E98" s="179"/>
      <c r="F98" s="189">
        <v>4</v>
      </c>
      <c r="G98" s="190"/>
      <c r="H98" s="191"/>
      <c r="I98" s="190"/>
      <c r="J98" s="192" t="str">
        <f t="shared" si="0"/>
        <v/>
      </c>
      <c r="K98" s="190"/>
      <c r="L98" s="540"/>
      <c r="M98" s="193" t="str">
        <f t="shared" si="19"/>
        <v/>
      </c>
      <c r="N98" s="543"/>
      <c r="O98" s="156" t="str">
        <f>+O97</f>
        <v/>
      </c>
      <c r="P98" s="194">
        <v>4</v>
      </c>
      <c r="Q98" s="192" t="str">
        <f t="shared" si="1"/>
        <v/>
      </c>
      <c r="R98" s="190"/>
      <c r="S98" s="546"/>
      <c r="T98" s="546"/>
      <c r="U98" s="179"/>
      <c r="V98" s="499"/>
      <c r="W98" s="522"/>
      <c r="X98" s="499"/>
      <c r="Y98" s="522"/>
      <c r="Z98" s="187"/>
      <c r="AA98" s="525"/>
      <c r="AB98" s="513"/>
      <c r="AC98" s="187"/>
      <c r="AD98" s="505"/>
      <c r="AE98" s="528"/>
      <c r="AF98" s="499"/>
      <c r="AG98" s="502"/>
      <c r="AH98" s="505"/>
      <c r="AI98" s="187"/>
      <c r="AJ98" s="493"/>
      <c r="AK98" s="531"/>
      <c r="AL98" s="187"/>
      <c r="AM98" s="493"/>
      <c r="AN98" s="534"/>
      <c r="AO98" s="531"/>
      <c r="AP98" s="187"/>
      <c r="AQ98" s="208">
        <v>104</v>
      </c>
      <c r="AR98" s="209" t="str">
        <f>IF(AU98="","",CONCATENATE(C98,"-",VLOOKUP(AS98,[15]Configuración!$J$75:$K$77,2,FALSE),'Matriz Riesgos 3a parte'!AQ98))</f>
        <v/>
      </c>
      <c r="AS98" s="210"/>
      <c r="AT98" s="211" t="str">
        <f>IFERROR(VLOOKUP(AS98,[15]Configuración!$AI$2:$AK$4,3,FALSE),"")</f>
        <v/>
      </c>
      <c r="AU98" s="210"/>
      <c r="AV98" s="210"/>
      <c r="AW98" s="210"/>
      <c r="AX98" s="210"/>
      <c r="AY98" s="210"/>
      <c r="AZ98" s="210"/>
      <c r="BA98" s="210"/>
      <c r="BB98" s="211" t="str">
        <f>IFERROR(VLOOKUP(BA98,[15]Configuración!$AI$7:$AK$8,3,FALSE),"")</f>
        <v/>
      </c>
      <c r="BC98" s="216" t="str">
        <f t="shared" si="2"/>
        <v/>
      </c>
      <c r="BD98" s="214" t="str">
        <f t="shared" si="20"/>
        <v/>
      </c>
      <c r="BE98" s="495"/>
      <c r="BF98" s="519"/>
      <c r="BG98" s="509"/>
      <c r="BH98" s="187"/>
      <c r="BI98" s="214" t="str">
        <f t="shared" si="21"/>
        <v/>
      </c>
      <c r="BJ98" s="516"/>
      <c r="BK98" s="516"/>
      <c r="BL98" s="516"/>
      <c r="BM98" s="495"/>
      <c r="BN98" s="519"/>
      <c r="BO98" s="509"/>
      <c r="BP98" s="187"/>
      <c r="BQ98" s="493"/>
      <c r="BR98" s="495"/>
      <c r="BS98" s="513"/>
      <c r="BT98" s="428"/>
      <c r="BU98" s="219" t="s">
        <v>1085</v>
      </c>
    </row>
    <row r="99" spans="1:73" s="33" customFormat="1" ht="16.149999999999999" customHeight="1" x14ac:dyDescent="0.35">
      <c r="A99" s="534"/>
      <c r="B99" s="513"/>
      <c r="C99" s="188" t="str">
        <f>+B95</f>
        <v/>
      </c>
      <c r="D99" s="537"/>
      <c r="E99" s="179"/>
      <c r="F99" s="189">
        <v>5</v>
      </c>
      <c r="G99" s="190"/>
      <c r="H99" s="191"/>
      <c r="I99" s="195"/>
      <c r="J99" s="192" t="str">
        <f t="shared" ref="J99:J154" si="22">IF(K99="","",CONCATENATE($M99,"-","CA",$F99))</f>
        <v/>
      </c>
      <c r="K99" s="195"/>
      <c r="L99" s="540"/>
      <c r="M99" s="193" t="str">
        <f t="shared" si="19"/>
        <v/>
      </c>
      <c r="N99" s="543"/>
      <c r="O99" s="156" t="str">
        <f t="shared" ref="O99:O114" si="23">+O98</f>
        <v/>
      </c>
      <c r="P99" s="194">
        <v>5</v>
      </c>
      <c r="Q99" s="192" t="str">
        <f t="shared" ref="Q99:Q154" si="24">IF(M99="","",IF(R99="","",CONCATENATE(M99,"-","CO",P99)))</f>
        <v/>
      </c>
      <c r="R99" s="190"/>
      <c r="S99" s="546"/>
      <c r="T99" s="546"/>
      <c r="U99" s="179"/>
      <c r="V99" s="499"/>
      <c r="W99" s="522"/>
      <c r="X99" s="499"/>
      <c r="Y99" s="522"/>
      <c r="Z99" s="187"/>
      <c r="AA99" s="525"/>
      <c r="AB99" s="513"/>
      <c r="AC99" s="187"/>
      <c r="AD99" s="505"/>
      <c r="AE99" s="528"/>
      <c r="AF99" s="499"/>
      <c r="AG99" s="502"/>
      <c r="AH99" s="505"/>
      <c r="AI99" s="187"/>
      <c r="AJ99" s="493"/>
      <c r="AK99" s="531"/>
      <c r="AL99" s="187"/>
      <c r="AM99" s="493"/>
      <c r="AN99" s="534"/>
      <c r="AO99" s="531"/>
      <c r="AP99" s="187"/>
      <c r="AQ99" s="208">
        <v>105</v>
      </c>
      <c r="AR99" s="209" t="str">
        <f>IF(AU99="","",CONCATENATE(C99,"-",VLOOKUP(AS99,[15]Configuración!$J$75:$K$77,2,FALSE),'Matriz Riesgos 3a parte'!AQ99))</f>
        <v/>
      </c>
      <c r="AS99" s="210"/>
      <c r="AT99" s="211" t="str">
        <f>IFERROR(VLOOKUP(AS99,[15]Configuración!$AI$2:$AK$4,3,FALSE),"")</f>
        <v/>
      </c>
      <c r="AU99" s="210"/>
      <c r="AV99" s="210"/>
      <c r="AW99" s="210"/>
      <c r="AX99" s="210"/>
      <c r="AY99" s="210"/>
      <c r="AZ99" s="210"/>
      <c r="BA99" s="210"/>
      <c r="BB99" s="211" t="str">
        <f>IFERROR(VLOOKUP(BA99,[15]Configuración!$AI$7:$AK$8,3,FALSE),"")</f>
        <v/>
      </c>
      <c r="BC99" s="216" t="str">
        <f t="shared" ref="BC99:BC154" si="25">IFERROR(AT99+BB99,"")</f>
        <v/>
      </c>
      <c r="BD99" s="214" t="str">
        <f t="shared" si="20"/>
        <v/>
      </c>
      <c r="BE99" s="495"/>
      <c r="BF99" s="519"/>
      <c r="BG99" s="509"/>
      <c r="BH99" s="187"/>
      <c r="BI99" s="214" t="str">
        <f t="shared" si="21"/>
        <v/>
      </c>
      <c r="BJ99" s="516"/>
      <c r="BK99" s="516"/>
      <c r="BL99" s="516"/>
      <c r="BM99" s="495"/>
      <c r="BN99" s="519"/>
      <c r="BO99" s="509"/>
      <c r="BP99" s="187"/>
      <c r="BQ99" s="493"/>
      <c r="BR99" s="495"/>
      <c r="BS99" s="513"/>
      <c r="BT99" s="428"/>
      <c r="BU99" s="219" t="s">
        <v>1085</v>
      </c>
    </row>
    <row r="100" spans="1:73" ht="16.149999999999999" customHeight="1" x14ac:dyDescent="0.35">
      <c r="A100" s="534"/>
      <c r="B100" s="513"/>
      <c r="C100" s="188" t="str">
        <f>+B95</f>
        <v/>
      </c>
      <c r="D100" s="537"/>
      <c r="E100" s="220"/>
      <c r="F100" s="189">
        <v>6</v>
      </c>
      <c r="G100" s="221"/>
      <c r="H100" s="222"/>
      <c r="I100" s="221"/>
      <c r="J100" s="223" t="str">
        <f t="shared" si="22"/>
        <v/>
      </c>
      <c r="K100" s="221"/>
      <c r="L100" s="540"/>
      <c r="M100" s="193" t="str">
        <f t="shared" si="19"/>
        <v/>
      </c>
      <c r="N100" s="543"/>
      <c r="O100" s="156" t="str">
        <f t="shared" si="23"/>
        <v/>
      </c>
      <c r="P100" s="224">
        <v>6</v>
      </c>
      <c r="Q100" s="192" t="str">
        <f t="shared" si="24"/>
        <v/>
      </c>
      <c r="R100" s="221"/>
      <c r="S100" s="546"/>
      <c r="T100" s="546"/>
      <c r="U100" s="220"/>
      <c r="V100" s="499"/>
      <c r="W100" s="522"/>
      <c r="X100" s="499"/>
      <c r="Y100" s="522"/>
      <c r="Z100" s="219"/>
      <c r="AA100" s="525"/>
      <c r="AB100" s="513"/>
      <c r="AC100" s="219"/>
      <c r="AD100" s="505"/>
      <c r="AE100" s="528"/>
      <c r="AF100" s="499"/>
      <c r="AG100" s="502"/>
      <c r="AH100" s="505"/>
      <c r="AI100" s="219"/>
      <c r="AJ100" s="493"/>
      <c r="AK100" s="531"/>
      <c r="AL100" s="219"/>
      <c r="AM100" s="493"/>
      <c r="AN100" s="534"/>
      <c r="AO100" s="531"/>
      <c r="AP100" s="219"/>
      <c r="AQ100" s="208">
        <v>106</v>
      </c>
      <c r="AR100" s="209" t="str">
        <f>IF(AU100="","",CONCATENATE(C100,"-",VLOOKUP(AS100,[15]Configuración!$J$75:$K$77,2,FALSE),'Matriz Riesgos 3a parte'!AQ100))</f>
        <v/>
      </c>
      <c r="AS100" s="210"/>
      <c r="AT100" s="211" t="str">
        <f>IFERROR(VLOOKUP(AS100,[15]Configuración!$AI$2:$AK$4,3,FALSE),"")</f>
        <v/>
      </c>
      <c r="AU100" s="210"/>
      <c r="AV100" s="210"/>
      <c r="AW100" s="210"/>
      <c r="AX100" s="210"/>
      <c r="AY100" s="210"/>
      <c r="AZ100" s="210"/>
      <c r="BA100" s="210"/>
      <c r="BB100" s="211" t="str">
        <f>IFERROR(VLOOKUP(BA100,[15]Configuración!$AI$7:$AK$8,3,FALSE),"")</f>
        <v/>
      </c>
      <c r="BC100" s="216" t="str">
        <f t="shared" si="25"/>
        <v/>
      </c>
      <c r="BD100" s="214" t="str">
        <f t="shared" si="20"/>
        <v/>
      </c>
      <c r="BE100" s="495"/>
      <c r="BF100" s="519"/>
      <c r="BG100" s="509"/>
      <c r="BH100" s="219"/>
      <c r="BI100" s="214" t="str">
        <f t="shared" si="21"/>
        <v/>
      </c>
      <c r="BJ100" s="516"/>
      <c r="BK100" s="516"/>
      <c r="BL100" s="516"/>
      <c r="BM100" s="495"/>
      <c r="BN100" s="519"/>
      <c r="BO100" s="509"/>
      <c r="BP100" s="219"/>
      <c r="BQ100" s="493"/>
      <c r="BR100" s="495"/>
      <c r="BS100" s="513"/>
      <c r="BT100" s="428"/>
      <c r="BU100" s="219" t="s">
        <v>1085</v>
      </c>
    </row>
    <row r="101" spans="1:73" ht="16.149999999999999" customHeight="1" x14ac:dyDescent="0.35">
      <c r="A101" s="534"/>
      <c r="B101" s="513"/>
      <c r="C101" s="188" t="str">
        <f>+B95</f>
        <v/>
      </c>
      <c r="D101" s="537"/>
      <c r="E101" s="220"/>
      <c r="F101" s="189">
        <v>7</v>
      </c>
      <c r="G101" s="221"/>
      <c r="H101" s="222"/>
      <c r="I101" s="221"/>
      <c r="J101" s="223" t="str">
        <f t="shared" si="22"/>
        <v/>
      </c>
      <c r="K101" s="221"/>
      <c r="L101" s="540"/>
      <c r="M101" s="193" t="str">
        <f t="shared" si="19"/>
        <v/>
      </c>
      <c r="N101" s="543"/>
      <c r="O101" s="156" t="str">
        <f t="shared" si="23"/>
        <v/>
      </c>
      <c r="P101" s="224">
        <v>7</v>
      </c>
      <c r="Q101" s="192" t="str">
        <f t="shared" si="24"/>
        <v/>
      </c>
      <c r="R101" s="221"/>
      <c r="S101" s="546"/>
      <c r="T101" s="546"/>
      <c r="U101" s="220"/>
      <c r="V101" s="499"/>
      <c r="W101" s="522"/>
      <c r="X101" s="499"/>
      <c r="Y101" s="522"/>
      <c r="Z101" s="219"/>
      <c r="AA101" s="525"/>
      <c r="AB101" s="513"/>
      <c r="AC101" s="219"/>
      <c r="AD101" s="505"/>
      <c r="AE101" s="528"/>
      <c r="AF101" s="499"/>
      <c r="AG101" s="502"/>
      <c r="AH101" s="505"/>
      <c r="AI101" s="219"/>
      <c r="AJ101" s="493"/>
      <c r="AK101" s="531"/>
      <c r="AL101" s="219"/>
      <c r="AM101" s="493"/>
      <c r="AN101" s="534"/>
      <c r="AO101" s="531"/>
      <c r="AP101" s="219"/>
      <c r="AQ101" s="208">
        <v>107</v>
      </c>
      <c r="AR101" s="209" t="str">
        <f>IF(AU101="","",CONCATENATE(C101,"-",VLOOKUP(AS101,[15]Configuración!$J$75:$K$77,2,FALSE),'Matriz Riesgos 3a parte'!AQ101))</f>
        <v/>
      </c>
      <c r="AS101" s="210"/>
      <c r="AT101" s="211" t="str">
        <f>IFERROR(VLOOKUP(AS101,[15]Configuración!$AI$2:$AK$4,3,FALSE),"")</f>
        <v/>
      </c>
      <c r="AU101" s="210"/>
      <c r="AV101" s="210"/>
      <c r="AW101" s="210"/>
      <c r="AX101" s="210"/>
      <c r="AY101" s="210"/>
      <c r="AZ101" s="210"/>
      <c r="BA101" s="210"/>
      <c r="BB101" s="211" t="str">
        <f>IFERROR(VLOOKUP(BA101,[15]Configuración!$AI$7:$AK$8,3,FALSE),"")</f>
        <v/>
      </c>
      <c r="BC101" s="216" t="str">
        <f t="shared" si="25"/>
        <v/>
      </c>
      <c r="BD101" s="214" t="str">
        <f t="shared" si="20"/>
        <v/>
      </c>
      <c r="BE101" s="495"/>
      <c r="BF101" s="519"/>
      <c r="BG101" s="509"/>
      <c r="BH101" s="219"/>
      <c r="BI101" s="214" t="str">
        <f t="shared" si="21"/>
        <v/>
      </c>
      <c r="BJ101" s="516"/>
      <c r="BK101" s="516"/>
      <c r="BL101" s="516"/>
      <c r="BM101" s="495"/>
      <c r="BN101" s="519"/>
      <c r="BO101" s="509"/>
      <c r="BP101" s="219"/>
      <c r="BQ101" s="493"/>
      <c r="BR101" s="495"/>
      <c r="BS101" s="513"/>
      <c r="BT101" s="428"/>
      <c r="BU101" s="219" t="s">
        <v>1085</v>
      </c>
    </row>
    <row r="102" spans="1:73" ht="16.149999999999999" customHeight="1" x14ac:dyDescent="0.35">
      <c r="A102" s="534"/>
      <c r="B102" s="513"/>
      <c r="C102" s="188" t="str">
        <f>+B95</f>
        <v/>
      </c>
      <c r="D102" s="537"/>
      <c r="E102" s="220"/>
      <c r="F102" s="189">
        <v>8</v>
      </c>
      <c r="G102" s="221"/>
      <c r="H102" s="222"/>
      <c r="I102" s="221"/>
      <c r="J102" s="223" t="str">
        <f t="shared" si="22"/>
        <v/>
      </c>
      <c r="K102" s="221"/>
      <c r="L102" s="540"/>
      <c r="M102" s="193" t="str">
        <f t="shared" si="19"/>
        <v/>
      </c>
      <c r="N102" s="543"/>
      <c r="O102" s="156" t="str">
        <f t="shared" si="23"/>
        <v/>
      </c>
      <c r="P102" s="224">
        <v>8</v>
      </c>
      <c r="Q102" s="192" t="str">
        <f t="shared" si="24"/>
        <v/>
      </c>
      <c r="R102" s="221"/>
      <c r="S102" s="546"/>
      <c r="T102" s="546"/>
      <c r="U102" s="220"/>
      <c r="V102" s="499"/>
      <c r="W102" s="522"/>
      <c r="X102" s="499"/>
      <c r="Y102" s="522"/>
      <c r="Z102" s="219"/>
      <c r="AA102" s="525"/>
      <c r="AB102" s="513"/>
      <c r="AC102" s="219"/>
      <c r="AD102" s="505"/>
      <c r="AE102" s="528"/>
      <c r="AF102" s="499"/>
      <c r="AG102" s="502"/>
      <c r="AH102" s="505"/>
      <c r="AI102" s="219"/>
      <c r="AJ102" s="493"/>
      <c r="AK102" s="531"/>
      <c r="AL102" s="219"/>
      <c r="AM102" s="493"/>
      <c r="AN102" s="534"/>
      <c r="AO102" s="531"/>
      <c r="AP102" s="219"/>
      <c r="AQ102" s="208">
        <v>108</v>
      </c>
      <c r="AR102" s="209" t="str">
        <f>IF(AU102="","",CONCATENATE(C102,"-",VLOOKUP(AS102,[15]Configuración!$J$75:$K$77,2,FALSE),'Matriz Riesgos 3a parte'!AQ102))</f>
        <v/>
      </c>
      <c r="AS102" s="210"/>
      <c r="AT102" s="211" t="str">
        <f>IFERROR(VLOOKUP(AS102,[15]Configuración!$AI$2:$AK$4,3,FALSE),"")</f>
        <v/>
      </c>
      <c r="AU102" s="210"/>
      <c r="AV102" s="210"/>
      <c r="AW102" s="210"/>
      <c r="AX102" s="210"/>
      <c r="AY102" s="210"/>
      <c r="AZ102" s="210"/>
      <c r="BA102" s="210"/>
      <c r="BB102" s="211" t="str">
        <f>IFERROR(VLOOKUP(BA102,[15]Configuración!$AI$7:$AK$8,3,FALSE),"")</f>
        <v/>
      </c>
      <c r="BC102" s="216" t="str">
        <f t="shared" si="25"/>
        <v/>
      </c>
      <c r="BD102" s="214" t="str">
        <f t="shared" si="20"/>
        <v/>
      </c>
      <c r="BE102" s="495"/>
      <c r="BF102" s="519"/>
      <c r="BG102" s="509"/>
      <c r="BH102" s="219"/>
      <c r="BI102" s="214" t="str">
        <f t="shared" si="21"/>
        <v/>
      </c>
      <c r="BJ102" s="516"/>
      <c r="BK102" s="516"/>
      <c r="BL102" s="516"/>
      <c r="BM102" s="495"/>
      <c r="BN102" s="519"/>
      <c r="BO102" s="509"/>
      <c r="BP102" s="219"/>
      <c r="BQ102" s="493"/>
      <c r="BR102" s="495"/>
      <c r="BS102" s="513"/>
      <c r="BT102" s="428"/>
      <c r="BU102" s="219" t="s">
        <v>1085</v>
      </c>
    </row>
    <row r="103" spans="1:73" ht="16.149999999999999" customHeight="1" x14ac:dyDescent="0.35">
      <c r="A103" s="534"/>
      <c r="B103" s="513"/>
      <c r="C103" s="188" t="str">
        <f>+B95</f>
        <v/>
      </c>
      <c r="D103" s="537"/>
      <c r="E103" s="220"/>
      <c r="F103" s="189">
        <v>9</v>
      </c>
      <c r="G103" s="221"/>
      <c r="H103" s="222"/>
      <c r="I103" s="221"/>
      <c r="J103" s="223" t="str">
        <f t="shared" si="22"/>
        <v/>
      </c>
      <c r="K103" s="221"/>
      <c r="L103" s="540"/>
      <c r="M103" s="193" t="str">
        <f t="shared" si="19"/>
        <v/>
      </c>
      <c r="N103" s="543"/>
      <c r="O103" s="156" t="str">
        <f t="shared" si="23"/>
        <v/>
      </c>
      <c r="P103" s="224">
        <v>9</v>
      </c>
      <c r="Q103" s="192" t="str">
        <f t="shared" si="24"/>
        <v/>
      </c>
      <c r="R103" s="221"/>
      <c r="S103" s="546"/>
      <c r="T103" s="546"/>
      <c r="U103" s="220"/>
      <c r="V103" s="499"/>
      <c r="W103" s="522"/>
      <c r="X103" s="499"/>
      <c r="Y103" s="522"/>
      <c r="Z103" s="219"/>
      <c r="AA103" s="525"/>
      <c r="AB103" s="513"/>
      <c r="AC103" s="219"/>
      <c r="AD103" s="505"/>
      <c r="AE103" s="528"/>
      <c r="AF103" s="499"/>
      <c r="AG103" s="502"/>
      <c r="AH103" s="505"/>
      <c r="AI103" s="219"/>
      <c r="AJ103" s="493"/>
      <c r="AK103" s="531"/>
      <c r="AL103" s="219"/>
      <c r="AM103" s="493"/>
      <c r="AN103" s="534"/>
      <c r="AO103" s="531"/>
      <c r="AP103" s="219"/>
      <c r="AQ103" s="208">
        <v>109</v>
      </c>
      <c r="AR103" s="209" t="str">
        <f>IF(AU103="","",CONCATENATE(C103,"-",VLOOKUP(AS103,[15]Configuración!$J$75:$K$77,2,FALSE),'Matriz Riesgos 3a parte'!AQ103))</f>
        <v/>
      </c>
      <c r="AS103" s="210"/>
      <c r="AT103" s="211" t="str">
        <f>IFERROR(VLOOKUP(AS103,[15]Configuración!$AI$2:$AK$4,3,FALSE),"")</f>
        <v/>
      </c>
      <c r="AU103" s="210"/>
      <c r="AV103" s="210"/>
      <c r="AW103" s="210"/>
      <c r="AX103" s="210"/>
      <c r="AY103" s="210"/>
      <c r="AZ103" s="210"/>
      <c r="BA103" s="210"/>
      <c r="BB103" s="211" t="str">
        <f>IFERROR(VLOOKUP(BA103,[15]Configuración!$AI$7:$AK$8,3,FALSE),"")</f>
        <v/>
      </c>
      <c r="BC103" s="216" t="str">
        <f t="shared" si="25"/>
        <v/>
      </c>
      <c r="BD103" s="214" t="str">
        <f t="shared" si="20"/>
        <v/>
      </c>
      <c r="BE103" s="495"/>
      <c r="BF103" s="519"/>
      <c r="BG103" s="509"/>
      <c r="BH103" s="219"/>
      <c r="BI103" s="214" t="str">
        <f t="shared" si="21"/>
        <v/>
      </c>
      <c r="BJ103" s="516"/>
      <c r="BK103" s="516"/>
      <c r="BL103" s="516"/>
      <c r="BM103" s="495"/>
      <c r="BN103" s="519"/>
      <c r="BO103" s="509"/>
      <c r="BP103" s="219"/>
      <c r="BQ103" s="493"/>
      <c r="BR103" s="495"/>
      <c r="BS103" s="513"/>
      <c r="BT103" s="428"/>
      <c r="BU103" s="219" t="s">
        <v>1085</v>
      </c>
    </row>
    <row r="104" spans="1:73" ht="16.149999999999999" customHeight="1" x14ac:dyDescent="0.35">
      <c r="A104" s="534"/>
      <c r="B104" s="513"/>
      <c r="C104" s="188" t="str">
        <f>+B95</f>
        <v/>
      </c>
      <c r="D104" s="537"/>
      <c r="E104" s="220"/>
      <c r="F104" s="189">
        <v>10</v>
      </c>
      <c r="G104" s="221"/>
      <c r="H104" s="222"/>
      <c r="I104" s="221"/>
      <c r="J104" s="223" t="str">
        <f t="shared" si="22"/>
        <v/>
      </c>
      <c r="K104" s="221"/>
      <c r="L104" s="540"/>
      <c r="M104" s="193" t="str">
        <f t="shared" si="19"/>
        <v/>
      </c>
      <c r="N104" s="543"/>
      <c r="O104" s="156" t="str">
        <f t="shared" si="23"/>
        <v/>
      </c>
      <c r="P104" s="224">
        <v>10</v>
      </c>
      <c r="Q104" s="192" t="str">
        <f t="shared" si="24"/>
        <v/>
      </c>
      <c r="R104" s="221"/>
      <c r="S104" s="546"/>
      <c r="T104" s="546"/>
      <c r="U104" s="220"/>
      <c r="V104" s="499"/>
      <c r="W104" s="522"/>
      <c r="X104" s="499"/>
      <c r="Y104" s="522"/>
      <c r="Z104" s="219"/>
      <c r="AA104" s="525"/>
      <c r="AB104" s="513"/>
      <c r="AC104" s="219"/>
      <c r="AD104" s="505"/>
      <c r="AE104" s="528"/>
      <c r="AF104" s="499"/>
      <c r="AG104" s="502"/>
      <c r="AH104" s="505"/>
      <c r="AI104" s="219"/>
      <c r="AJ104" s="493"/>
      <c r="AK104" s="531"/>
      <c r="AL104" s="219"/>
      <c r="AM104" s="493"/>
      <c r="AN104" s="534"/>
      <c r="AO104" s="531"/>
      <c r="AP104" s="219"/>
      <c r="AQ104" s="208">
        <v>110</v>
      </c>
      <c r="AR104" s="209" t="str">
        <f>IF(AU104="","",CONCATENATE(C104,"-",VLOOKUP(AS104,[15]Configuración!$J$75:$K$77,2,FALSE),'Matriz Riesgos 3a parte'!AQ104))</f>
        <v/>
      </c>
      <c r="AS104" s="210"/>
      <c r="AT104" s="211" t="str">
        <f>IFERROR(VLOOKUP(AS104,[15]Configuración!$AI$2:$AK$4,3,FALSE),"")</f>
        <v/>
      </c>
      <c r="AU104" s="210"/>
      <c r="AV104" s="210"/>
      <c r="AW104" s="210"/>
      <c r="AX104" s="210"/>
      <c r="AY104" s="210"/>
      <c r="AZ104" s="210"/>
      <c r="BA104" s="210"/>
      <c r="BB104" s="211" t="str">
        <f>IFERROR(VLOOKUP(BA104,[15]Configuración!$AI$7:$AK$8,3,FALSE),"")</f>
        <v/>
      </c>
      <c r="BC104" s="216" t="str">
        <f t="shared" si="25"/>
        <v/>
      </c>
      <c r="BD104" s="214" t="str">
        <f t="shared" si="20"/>
        <v/>
      </c>
      <c r="BE104" s="495"/>
      <c r="BF104" s="519"/>
      <c r="BG104" s="509"/>
      <c r="BH104" s="219"/>
      <c r="BI104" s="214" t="str">
        <f t="shared" si="21"/>
        <v/>
      </c>
      <c r="BJ104" s="516"/>
      <c r="BK104" s="516"/>
      <c r="BL104" s="516"/>
      <c r="BM104" s="495"/>
      <c r="BN104" s="519"/>
      <c r="BO104" s="509"/>
      <c r="BP104" s="219"/>
      <c r="BQ104" s="493"/>
      <c r="BR104" s="495"/>
      <c r="BS104" s="513"/>
      <c r="BT104" s="428"/>
      <c r="BU104" s="219" t="s">
        <v>1085</v>
      </c>
    </row>
    <row r="105" spans="1:73" ht="16.149999999999999" customHeight="1" x14ac:dyDescent="0.35">
      <c r="A105" s="534"/>
      <c r="B105" s="513"/>
      <c r="C105" s="188" t="str">
        <f>+B95</f>
        <v/>
      </c>
      <c r="D105" s="537"/>
      <c r="E105" s="220"/>
      <c r="F105" s="189">
        <v>11</v>
      </c>
      <c r="G105" s="221"/>
      <c r="H105" s="222"/>
      <c r="I105" s="221"/>
      <c r="J105" s="223" t="str">
        <f t="shared" si="22"/>
        <v/>
      </c>
      <c r="K105" s="221"/>
      <c r="L105" s="540"/>
      <c r="M105" s="193" t="str">
        <f t="shared" si="19"/>
        <v/>
      </c>
      <c r="N105" s="543"/>
      <c r="O105" s="156" t="str">
        <f t="shared" si="23"/>
        <v/>
      </c>
      <c r="P105" s="224">
        <v>11</v>
      </c>
      <c r="Q105" s="192" t="str">
        <f t="shared" si="24"/>
        <v/>
      </c>
      <c r="R105" s="221"/>
      <c r="S105" s="546"/>
      <c r="T105" s="546"/>
      <c r="U105" s="220"/>
      <c r="V105" s="499"/>
      <c r="W105" s="522"/>
      <c r="X105" s="499"/>
      <c r="Y105" s="522"/>
      <c r="Z105" s="219"/>
      <c r="AA105" s="525"/>
      <c r="AB105" s="513"/>
      <c r="AC105" s="219"/>
      <c r="AD105" s="505"/>
      <c r="AE105" s="528"/>
      <c r="AF105" s="499"/>
      <c r="AG105" s="502"/>
      <c r="AH105" s="505"/>
      <c r="AI105" s="219"/>
      <c r="AJ105" s="493"/>
      <c r="AK105" s="531"/>
      <c r="AL105" s="219"/>
      <c r="AM105" s="493"/>
      <c r="AN105" s="534"/>
      <c r="AO105" s="531"/>
      <c r="AP105" s="219"/>
      <c r="AQ105" s="208">
        <v>111</v>
      </c>
      <c r="AR105" s="209" t="str">
        <f>IF(AU105="","",CONCATENATE(C105,"-",VLOOKUP(AS105,[15]Configuración!$J$75:$K$77,2,FALSE),'Matriz Riesgos 3a parte'!AQ105))</f>
        <v/>
      </c>
      <c r="AS105" s="210"/>
      <c r="AT105" s="211" t="str">
        <f>IFERROR(VLOOKUP(AS105,[15]Configuración!$AI$2:$AK$4,3,FALSE),"")</f>
        <v/>
      </c>
      <c r="AU105" s="210"/>
      <c r="AV105" s="210"/>
      <c r="AW105" s="210"/>
      <c r="AX105" s="210"/>
      <c r="AY105" s="210"/>
      <c r="AZ105" s="210"/>
      <c r="BA105" s="210"/>
      <c r="BB105" s="211" t="str">
        <f>IFERROR(VLOOKUP(BA105,[15]Configuración!$AI$7:$AK$8,3,FALSE),"")</f>
        <v/>
      </c>
      <c r="BC105" s="216" t="str">
        <f t="shared" si="25"/>
        <v/>
      </c>
      <c r="BD105" s="214" t="str">
        <f t="shared" si="20"/>
        <v/>
      </c>
      <c r="BE105" s="495"/>
      <c r="BF105" s="519"/>
      <c r="BG105" s="509"/>
      <c r="BH105" s="219"/>
      <c r="BI105" s="214" t="str">
        <f t="shared" si="21"/>
        <v/>
      </c>
      <c r="BJ105" s="516"/>
      <c r="BK105" s="516"/>
      <c r="BL105" s="516"/>
      <c r="BM105" s="495"/>
      <c r="BN105" s="519"/>
      <c r="BO105" s="509"/>
      <c r="BP105" s="219"/>
      <c r="BQ105" s="493"/>
      <c r="BR105" s="495"/>
      <c r="BS105" s="513"/>
      <c r="BT105" s="428"/>
      <c r="BU105" s="219" t="s">
        <v>1085</v>
      </c>
    </row>
    <row r="106" spans="1:73" ht="16.149999999999999" customHeight="1" x14ac:dyDescent="0.35">
      <c r="A106" s="534"/>
      <c r="B106" s="513"/>
      <c r="C106" s="188" t="str">
        <f>+B95</f>
        <v/>
      </c>
      <c r="D106" s="537"/>
      <c r="E106" s="220"/>
      <c r="F106" s="189">
        <v>12</v>
      </c>
      <c r="G106" s="221"/>
      <c r="H106" s="222"/>
      <c r="I106" s="221"/>
      <c r="J106" s="223" t="str">
        <f t="shared" si="22"/>
        <v/>
      </c>
      <c r="K106" s="221"/>
      <c r="L106" s="540"/>
      <c r="M106" s="193" t="str">
        <f t="shared" si="19"/>
        <v/>
      </c>
      <c r="N106" s="543"/>
      <c r="O106" s="156" t="str">
        <f t="shared" si="23"/>
        <v/>
      </c>
      <c r="P106" s="224">
        <v>12</v>
      </c>
      <c r="Q106" s="192" t="str">
        <f t="shared" si="24"/>
        <v/>
      </c>
      <c r="R106" s="221"/>
      <c r="S106" s="546"/>
      <c r="T106" s="546"/>
      <c r="U106" s="220"/>
      <c r="V106" s="499"/>
      <c r="W106" s="522"/>
      <c r="X106" s="499"/>
      <c r="Y106" s="522"/>
      <c r="Z106" s="219"/>
      <c r="AA106" s="525"/>
      <c r="AB106" s="513"/>
      <c r="AC106" s="219"/>
      <c r="AD106" s="505"/>
      <c r="AE106" s="528"/>
      <c r="AF106" s="499"/>
      <c r="AG106" s="502"/>
      <c r="AH106" s="505"/>
      <c r="AI106" s="219"/>
      <c r="AJ106" s="493"/>
      <c r="AK106" s="531"/>
      <c r="AL106" s="219"/>
      <c r="AM106" s="493"/>
      <c r="AN106" s="534"/>
      <c r="AO106" s="531"/>
      <c r="AP106" s="219"/>
      <c r="AQ106" s="208">
        <v>112</v>
      </c>
      <c r="AR106" s="209" t="str">
        <f>IF(AU106="","",CONCATENATE(C106,"-",VLOOKUP(AS106,[15]Configuración!$J$75:$K$77,2,FALSE),'Matriz Riesgos 3a parte'!AQ106))</f>
        <v/>
      </c>
      <c r="AS106" s="210"/>
      <c r="AT106" s="211" t="str">
        <f>IFERROR(VLOOKUP(AS106,[15]Configuración!$AI$2:$AK$4,3,FALSE),"")</f>
        <v/>
      </c>
      <c r="AU106" s="210"/>
      <c r="AV106" s="210"/>
      <c r="AW106" s="210"/>
      <c r="AX106" s="210"/>
      <c r="AY106" s="210"/>
      <c r="AZ106" s="210"/>
      <c r="BA106" s="210"/>
      <c r="BB106" s="211" t="str">
        <f>IFERROR(VLOOKUP(BA106,[15]Configuración!$AI$7:$AK$8,3,FALSE),"")</f>
        <v/>
      </c>
      <c r="BC106" s="216" t="str">
        <f t="shared" si="25"/>
        <v/>
      </c>
      <c r="BD106" s="214" t="str">
        <f t="shared" si="20"/>
        <v/>
      </c>
      <c r="BE106" s="495"/>
      <c r="BF106" s="519"/>
      <c r="BG106" s="509"/>
      <c r="BH106" s="219"/>
      <c r="BI106" s="214" t="str">
        <f t="shared" si="21"/>
        <v/>
      </c>
      <c r="BJ106" s="516"/>
      <c r="BK106" s="516"/>
      <c r="BL106" s="516"/>
      <c r="BM106" s="495"/>
      <c r="BN106" s="519"/>
      <c r="BO106" s="509"/>
      <c r="BP106" s="219"/>
      <c r="BQ106" s="493"/>
      <c r="BR106" s="495"/>
      <c r="BS106" s="513"/>
      <c r="BT106" s="428"/>
      <c r="BU106" s="219" t="s">
        <v>1085</v>
      </c>
    </row>
    <row r="107" spans="1:73" ht="16.149999999999999" customHeight="1" x14ac:dyDescent="0.35">
      <c r="A107" s="534"/>
      <c r="B107" s="513"/>
      <c r="C107" s="188" t="str">
        <f>+B95</f>
        <v/>
      </c>
      <c r="D107" s="537"/>
      <c r="E107" s="220"/>
      <c r="F107" s="189">
        <v>13</v>
      </c>
      <c r="G107" s="221"/>
      <c r="H107" s="222"/>
      <c r="I107" s="221"/>
      <c r="J107" s="223" t="str">
        <f t="shared" si="22"/>
        <v/>
      </c>
      <c r="K107" s="221"/>
      <c r="L107" s="540"/>
      <c r="M107" s="193" t="str">
        <f t="shared" si="19"/>
        <v/>
      </c>
      <c r="N107" s="543"/>
      <c r="O107" s="156" t="str">
        <f t="shared" si="23"/>
        <v/>
      </c>
      <c r="P107" s="224">
        <v>13</v>
      </c>
      <c r="Q107" s="192" t="str">
        <f t="shared" si="24"/>
        <v/>
      </c>
      <c r="R107" s="221"/>
      <c r="S107" s="546"/>
      <c r="T107" s="546"/>
      <c r="U107" s="220"/>
      <c r="V107" s="499"/>
      <c r="W107" s="522"/>
      <c r="X107" s="499"/>
      <c r="Y107" s="522"/>
      <c r="Z107" s="219"/>
      <c r="AA107" s="525"/>
      <c r="AB107" s="513"/>
      <c r="AC107" s="219"/>
      <c r="AD107" s="505"/>
      <c r="AE107" s="528"/>
      <c r="AF107" s="499"/>
      <c r="AG107" s="502"/>
      <c r="AH107" s="505"/>
      <c r="AI107" s="219"/>
      <c r="AJ107" s="493"/>
      <c r="AK107" s="531"/>
      <c r="AL107" s="219"/>
      <c r="AM107" s="493"/>
      <c r="AN107" s="534"/>
      <c r="AO107" s="531"/>
      <c r="AP107" s="219"/>
      <c r="AQ107" s="208">
        <v>113</v>
      </c>
      <c r="AR107" s="209" t="str">
        <f>IF(AU107="","",CONCATENATE(C107,"-",VLOOKUP(AS107,[15]Configuración!$J$75:$K$77,2,FALSE),'Matriz Riesgos 3a parte'!AQ107))</f>
        <v/>
      </c>
      <c r="AS107" s="210"/>
      <c r="AT107" s="211" t="str">
        <f>IFERROR(VLOOKUP(AS107,[15]Configuración!$AI$2:$AK$4,3,FALSE),"")</f>
        <v/>
      </c>
      <c r="AU107" s="210"/>
      <c r="AV107" s="210"/>
      <c r="AW107" s="210"/>
      <c r="AX107" s="210"/>
      <c r="AY107" s="210"/>
      <c r="AZ107" s="210"/>
      <c r="BA107" s="210"/>
      <c r="BB107" s="211" t="str">
        <f>IFERROR(VLOOKUP(BA107,[15]Configuración!$AI$7:$AK$8,3,FALSE),"")</f>
        <v/>
      </c>
      <c r="BC107" s="216" t="str">
        <f t="shared" si="25"/>
        <v/>
      </c>
      <c r="BD107" s="214" t="str">
        <f t="shared" si="20"/>
        <v/>
      </c>
      <c r="BE107" s="495"/>
      <c r="BF107" s="519"/>
      <c r="BG107" s="509"/>
      <c r="BH107" s="219"/>
      <c r="BI107" s="214" t="str">
        <f t="shared" si="21"/>
        <v/>
      </c>
      <c r="BJ107" s="516"/>
      <c r="BK107" s="516"/>
      <c r="BL107" s="516"/>
      <c r="BM107" s="495"/>
      <c r="BN107" s="519"/>
      <c r="BO107" s="509"/>
      <c r="BP107" s="219"/>
      <c r="BQ107" s="493"/>
      <c r="BR107" s="495"/>
      <c r="BS107" s="513"/>
      <c r="BT107" s="428"/>
      <c r="BU107" s="219" t="s">
        <v>1085</v>
      </c>
    </row>
    <row r="108" spans="1:73" ht="16.149999999999999" customHeight="1" x14ac:dyDescent="0.35">
      <c r="A108" s="534"/>
      <c r="B108" s="513"/>
      <c r="C108" s="188" t="str">
        <f>+B95</f>
        <v/>
      </c>
      <c r="D108" s="537"/>
      <c r="E108" s="220"/>
      <c r="F108" s="189">
        <v>14</v>
      </c>
      <c r="G108" s="221"/>
      <c r="H108" s="222"/>
      <c r="I108" s="221"/>
      <c r="J108" s="223" t="str">
        <f t="shared" si="22"/>
        <v/>
      </c>
      <c r="K108" s="221"/>
      <c r="L108" s="540"/>
      <c r="M108" s="193" t="str">
        <f t="shared" si="19"/>
        <v/>
      </c>
      <c r="N108" s="543"/>
      <c r="O108" s="156" t="str">
        <f t="shared" si="23"/>
        <v/>
      </c>
      <c r="P108" s="224">
        <v>14</v>
      </c>
      <c r="Q108" s="192" t="str">
        <f t="shared" si="24"/>
        <v/>
      </c>
      <c r="R108" s="221"/>
      <c r="S108" s="546"/>
      <c r="T108" s="546"/>
      <c r="U108" s="220"/>
      <c r="V108" s="499"/>
      <c r="W108" s="522"/>
      <c r="X108" s="499"/>
      <c r="Y108" s="522"/>
      <c r="Z108" s="219"/>
      <c r="AA108" s="525"/>
      <c r="AB108" s="513"/>
      <c r="AC108" s="219"/>
      <c r="AD108" s="505"/>
      <c r="AE108" s="528"/>
      <c r="AF108" s="499"/>
      <c r="AG108" s="502"/>
      <c r="AH108" s="505"/>
      <c r="AI108" s="219"/>
      <c r="AJ108" s="493"/>
      <c r="AK108" s="531"/>
      <c r="AL108" s="219"/>
      <c r="AM108" s="493"/>
      <c r="AN108" s="534"/>
      <c r="AO108" s="531"/>
      <c r="AP108" s="219"/>
      <c r="AQ108" s="208">
        <v>114</v>
      </c>
      <c r="AR108" s="209" t="str">
        <f>IF(AU108="","",CONCATENATE(C108,"-",VLOOKUP(AS108,[15]Configuración!$J$75:$K$77,2,FALSE),'Matriz Riesgos 3a parte'!AQ108))</f>
        <v/>
      </c>
      <c r="AS108" s="210"/>
      <c r="AT108" s="211" t="str">
        <f>IFERROR(VLOOKUP(AS108,[15]Configuración!$AI$2:$AK$4,3,FALSE),"")</f>
        <v/>
      </c>
      <c r="AU108" s="210"/>
      <c r="AV108" s="210"/>
      <c r="AW108" s="210"/>
      <c r="AX108" s="210"/>
      <c r="AY108" s="210"/>
      <c r="AZ108" s="210"/>
      <c r="BA108" s="210"/>
      <c r="BB108" s="211" t="str">
        <f>IFERROR(VLOOKUP(BA108,[15]Configuración!$AI$7:$AK$8,3,FALSE),"")</f>
        <v/>
      </c>
      <c r="BC108" s="216" t="str">
        <f t="shared" si="25"/>
        <v/>
      </c>
      <c r="BD108" s="214" t="str">
        <f t="shared" si="20"/>
        <v/>
      </c>
      <c r="BE108" s="495"/>
      <c r="BF108" s="519"/>
      <c r="BG108" s="509"/>
      <c r="BH108" s="219"/>
      <c r="BI108" s="214" t="str">
        <f t="shared" si="21"/>
        <v/>
      </c>
      <c r="BJ108" s="516"/>
      <c r="BK108" s="516"/>
      <c r="BL108" s="516"/>
      <c r="BM108" s="495"/>
      <c r="BN108" s="519"/>
      <c r="BO108" s="509"/>
      <c r="BP108" s="219"/>
      <c r="BQ108" s="493"/>
      <c r="BR108" s="495"/>
      <c r="BS108" s="513"/>
      <c r="BT108" s="428"/>
      <c r="BU108" s="219" t="s">
        <v>1085</v>
      </c>
    </row>
    <row r="109" spans="1:73" ht="16.149999999999999" customHeight="1" x14ac:dyDescent="0.35">
      <c r="A109" s="534"/>
      <c r="B109" s="513"/>
      <c r="C109" s="188" t="str">
        <f>+B95</f>
        <v/>
      </c>
      <c r="D109" s="537"/>
      <c r="E109" s="220"/>
      <c r="F109" s="189">
        <v>15</v>
      </c>
      <c r="G109" s="221"/>
      <c r="H109" s="222"/>
      <c r="I109" s="221"/>
      <c r="J109" s="223" t="str">
        <f t="shared" si="22"/>
        <v/>
      </c>
      <c r="K109" s="221"/>
      <c r="L109" s="540"/>
      <c r="M109" s="193" t="str">
        <f t="shared" si="19"/>
        <v/>
      </c>
      <c r="N109" s="543"/>
      <c r="O109" s="156" t="str">
        <f t="shared" si="23"/>
        <v/>
      </c>
      <c r="P109" s="224">
        <v>15</v>
      </c>
      <c r="Q109" s="192" t="str">
        <f t="shared" si="24"/>
        <v/>
      </c>
      <c r="R109" s="221"/>
      <c r="S109" s="546"/>
      <c r="T109" s="546"/>
      <c r="U109" s="220"/>
      <c r="V109" s="499"/>
      <c r="W109" s="522"/>
      <c r="X109" s="499"/>
      <c r="Y109" s="522"/>
      <c r="Z109" s="219"/>
      <c r="AA109" s="525"/>
      <c r="AB109" s="513"/>
      <c r="AC109" s="219"/>
      <c r="AD109" s="505"/>
      <c r="AE109" s="528"/>
      <c r="AF109" s="499"/>
      <c r="AG109" s="502"/>
      <c r="AH109" s="505"/>
      <c r="AI109" s="219"/>
      <c r="AJ109" s="493"/>
      <c r="AK109" s="531"/>
      <c r="AL109" s="219"/>
      <c r="AM109" s="493"/>
      <c r="AN109" s="534"/>
      <c r="AO109" s="531"/>
      <c r="AP109" s="219"/>
      <c r="AQ109" s="208">
        <v>115</v>
      </c>
      <c r="AR109" s="209" t="str">
        <f>IF(AU109="","",CONCATENATE(C109,"-",VLOOKUP(AS109,[15]Configuración!$J$75:$K$77,2,FALSE),'Matriz Riesgos 3a parte'!AQ109))</f>
        <v/>
      </c>
      <c r="AS109" s="210"/>
      <c r="AT109" s="211" t="str">
        <f>IFERROR(VLOOKUP(AS109,[15]Configuración!$AI$2:$AK$4,3,FALSE),"")</f>
        <v/>
      </c>
      <c r="AU109" s="210"/>
      <c r="AV109" s="210"/>
      <c r="AW109" s="210"/>
      <c r="AX109" s="210"/>
      <c r="AY109" s="210"/>
      <c r="AZ109" s="210"/>
      <c r="BA109" s="210"/>
      <c r="BB109" s="211" t="str">
        <f>IFERROR(VLOOKUP(BA109,[15]Configuración!$AI$7:$AK$8,3,FALSE),"")</f>
        <v/>
      </c>
      <c r="BC109" s="216" t="str">
        <f t="shared" si="25"/>
        <v/>
      </c>
      <c r="BD109" s="214" t="str">
        <f t="shared" si="20"/>
        <v/>
      </c>
      <c r="BE109" s="495"/>
      <c r="BF109" s="519"/>
      <c r="BG109" s="509"/>
      <c r="BH109" s="219"/>
      <c r="BI109" s="214" t="str">
        <f t="shared" si="21"/>
        <v/>
      </c>
      <c r="BJ109" s="516"/>
      <c r="BK109" s="516"/>
      <c r="BL109" s="516"/>
      <c r="BM109" s="495"/>
      <c r="BN109" s="519"/>
      <c r="BO109" s="509"/>
      <c r="BP109" s="219"/>
      <c r="BQ109" s="493"/>
      <c r="BR109" s="495"/>
      <c r="BS109" s="513"/>
      <c r="BT109" s="428"/>
      <c r="BU109" s="219" t="s">
        <v>1085</v>
      </c>
    </row>
    <row r="110" spans="1:73" ht="16.149999999999999" customHeight="1" x14ac:dyDescent="0.35">
      <c r="A110" s="534"/>
      <c r="B110" s="513"/>
      <c r="C110" s="188" t="str">
        <f>+B95</f>
        <v/>
      </c>
      <c r="D110" s="537"/>
      <c r="E110" s="220"/>
      <c r="F110" s="189">
        <v>16</v>
      </c>
      <c r="G110" s="221"/>
      <c r="H110" s="222"/>
      <c r="I110" s="221"/>
      <c r="J110" s="223" t="str">
        <f t="shared" si="22"/>
        <v/>
      </c>
      <c r="K110" s="221"/>
      <c r="L110" s="540"/>
      <c r="M110" s="193" t="str">
        <f t="shared" si="19"/>
        <v/>
      </c>
      <c r="N110" s="543"/>
      <c r="O110" s="156" t="str">
        <f t="shared" si="23"/>
        <v/>
      </c>
      <c r="P110" s="224">
        <v>16</v>
      </c>
      <c r="Q110" s="192" t="str">
        <f t="shared" si="24"/>
        <v/>
      </c>
      <c r="R110" s="221"/>
      <c r="S110" s="546"/>
      <c r="T110" s="546"/>
      <c r="U110" s="220"/>
      <c r="V110" s="499"/>
      <c r="W110" s="522"/>
      <c r="X110" s="499"/>
      <c r="Y110" s="522"/>
      <c r="Z110" s="219"/>
      <c r="AA110" s="525"/>
      <c r="AB110" s="513"/>
      <c r="AC110" s="219"/>
      <c r="AD110" s="505"/>
      <c r="AE110" s="528"/>
      <c r="AF110" s="499"/>
      <c r="AG110" s="502"/>
      <c r="AH110" s="505"/>
      <c r="AI110" s="219"/>
      <c r="AJ110" s="493"/>
      <c r="AK110" s="531"/>
      <c r="AL110" s="219"/>
      <c r="AM110" s="493"/>
      <c r="AN110" s="534"/>
      <c r="AO110" s="531"/>
      <c r="AP110" s="219"/>
      <c r="AQ110" s="208">
        <v>116</v>
      </c>
      <c r="AR110" s="209" t="str">
        <f>IF(AU110="","",CONCATENATE(C110,"-",VLOOKUP(AS110,[15]Configuración!$J$75:$K$77,2,FALSE),'Matriz Riesgos 3a parte'!AQ110))</f>
        <v/>
      </c>
      <c r="AS110" s="210"/>
      <c r="AT110" s="211" t="str">
        <f>IFERROR(VLOOKUP(AS110,[15]Configuración!$AI$2:$AK$4,3,FALSE),"")</f>
        <v/>
      </c>
      <c r="AU110" s="210"/>
      <c r="AV110" s="210"/>
      <c r="AW110" s="210"/>
      <c r="AX110" s="210"/>
      <c r="AY110" s="210"/>
      <c r="AZ110" s="210"/>
      <c r="BA110" s="210"/>
      <c r="BB110" s="211" t="str">
        <f>IFERROR(VLOOKUP(BA110,[15]Configuración!$AI$7:$AK$8,3,FALSE),"")</f>
        <v/>
      </c>
      <c r="BC110" s="216" t="str">
        <f t="shared" si="25"/>
        <v/>
      </c>
      <c r="BD110" s="214" t="str">
        <f t="shared" si="20"/>
        <v/>
      </c>
      <c r="BE110" s="495"/>
      <c r="BF110" s="519"/>
      <c r="BG110" s="509"/>
      <c r="BH110" s="219"/>
      <c r="BI110" s="214" t="str">
        <f t="shared" si="21"/>
        <v/>
      </c>
      <c r="BJ110" s="516"/>
      <c r="BK110" s="516"/>
      <c r="BL110" s="516"/>
      <c r="BM110" s="495"/>
      <c r="BN110" s="519"/>
      <c r="BO110" s="509"/>
      <c r="BP110" s="219"/>
      <c r="BQ110" s="493"/>
      <c r="BR110" s="495"/>
      <c r="BS110" s="513"/>
      <c r="BT110" s="428"/>
      <c r="BU110" s="219" t="s">
        <v>1085</v>
      </c>
    </row>
    <row r="111" spans="1:73" ht="16.149999999999999" customHeight="1" x14ac:dyDescent="0.35">
      <c r="A111" s="534"/>
      <c r="B111" s="513"/>
      <c r="C111" s="188" t="str">
        <f>+B95</f>
        <v/>
      </c>
      <c r="D111" s="537"/>
      <c r="E111" s="220"/>
      <c r="F111" s="189">
        <v>17</v>
      </c>
      <c r="G111" s="221"/>
      <c r="H111" s="222"/>
      <c r="I111" s="221"/>
      <c r="J111" s="223" t="str">
        <f t="shared" si="22"/>
        <v/>
      </c>
      <c r="K111" s="221"/>
      <c r="L111" s="540"/>
      <c r="M111" s="193" t="str">
        <f t="shared" si="19"/>
        <v/>
      </c>
      <c r="N111" s="543"/>
      <c r="O111" s="156" t="str">
        <f t="shared" si="23"/>
        <v/>
      </c>
      <c r="P111" s="224">
        <v>17</v>
      </c>
      <c r="Q111" s="192" t="str">
        <f t="shared" si="24"/>
        <v/>
      </c>
      <c r="R111" s="221"/>
      <c r="S111" s="546"/>
      <c r="T111" s="546"/>
      <c r="U111" s="220"/>
      <c r="V111" s="499"/>
      <c r="W111" s="522"/>
      <c r="X111" s="499"/>
      <c r="Y111" s="522"/>
      <c r="Z111" s="219"/>
      <c r="AA111" s="525"/>
      <c r="AB111" s="513"/>
      <c r="AC111" s="219"/>
      <c r="AD111" s="505"/>
      <c r="AE111" s="528"/>
      <c r="AF111" s="499"/>
      <c r="AG111" s="502"/>
      <c r="AH111" s="505"/>
      <c r="AI111" s="219"/>
      <c r="AJ111" s="493"/>
      <c r="AK111" s="531"/>
      <c r="AL111" s="219"/>
      <c r="AM111" s="493"/>
      <c r="AN111" s="534"/>
      <c r="AO111" s="531"/>
      <c r="AP111" s="219"/>
      <c r="AQ111" s="208">
        <v>117</v>
      </c>
      <c r="AR111" s="209" t="str">
        <f>IF(AU111="","",CONCATENATE(C111,"-",VLOOKUP(AS111,[15]Configuración!$J$75:$K$77,2,FALSE),'Matriz Riesgos 3a parte'!AQ111))</f>
        <v/>
      </c>
      <c r="AS111" s="210"/>
      <c r="AT111" s="211" t="str">
        <f>IFERROR(VLOOKUP(AS111,[15]Configuración!$AI$2:$AK$4,3,FALSE),"")</f>
        <v/>
      </c>
      <c r="AU111" s="210"/>
      <c r="AV111" s="210"/>
      <c r="AW111" s="210"/>
      <c r="AX111" s="210"/>
      <c r="AY111" s="210"/>
      <c r="AZ111" s="210"/>
      <c r="BA111" s="210"/>
      <c r="BB111" s="211" t="str">
        <f>IFERROR(VLOOKUP(BA111,[15]Configuración!$AI$7:$AK$8,3,FALSE),"")</f>
        <v/>
      </c>
      <c r="BC111" s="216" t="str">
        <f t="shared" si="25"/>
        <v/>
      </c>
      <c r="BD111" s="214" t="str">
        <f t="shared" si="20"/>
        <v/>
      </c>
      <c r="BE111" s="495"/>
      <c r="BF111" s="519"/>
      <c r="BG111" s="509"/>
      <c r="BH111" s="219"/>
      <c r="BI111" s="214" t="str">
        <f t="shared" si="21"/>
        <v/>
      </c>
      <c r="BJ111" s="516"/>
      <c r="BK111" s="516"/>
      <c r="BL111" s="516"/>
      <c r="BM111" s="495"/>
      <c r="BN111" s="519"/>
      <c r="BO111" s="509"/>
      <c r="BP111" s="219"/>
      <c r="BQ111" s="493"/>
      <c r="BR111" s="495"/>
      <c r="BS111" s="513"/>
      <c r="BT111" s="428"/>
      <c r="BU111" s="219" t="s">
        <v>1085</v>
      </c>
    </row>
    <row r="112" spans="1:73" ht="16.149999999999999" customHeight="1" x14ac:dyDescent="0.35">
      <c r="A112" s="534"/>
      <c r="B112" s="513"/>
      <c r="C112" s="188" t="str">
        <f>+B95</f>
        <v/>
      </c>
      <c r="D112" s="537"/>
      <c r="E112" s="220"/>
      <c r="F112" s="189">
        <v>18</v>
      </c>
      <c r="G112" s="221"/>
      <c r="H112" s="222"/>
      <c r="I112" s="221"/>
      <c r="J112" s="223" t="str">
        <f t="shared" si="22"/>
        <v/>
      </c>
      <c r="K112" s="221"/>
      <c r="L112" s="540"/>
      <c r="M112" s="193" t="str">
        <f t="shared" si="19"/>
        <v/>
      </c>
      <c r="N112" s="543"/>
      <c r="O112" s="156" t="str">
        <f t="shared" si="23"/>
        <v/>
      </c>
      <c r="P112" s="224">
        <v>18</v>
      </c>
      <c r="Q112" s="192" t="str">
        <f t="shared" si="24"/>
        <v/>
      </c>
      <c r="R112" s="221"/>
      <c r="S112" s="546"/>
      <c r="T112" s="546"/>
      <c r="U112" s="220"/>
      <c r="V112" s="499"/>
      <c r="W112" s="522"/>
      <c r="X112" s="499"/>
      <c r="Y112" s="522"/>
      <c r="Z112" s="219"/>
      <c r="AA112" s="525"/>
      <c r="AB112" s="513"/>
      <c r="AC112" s="219"/>
      <c r="AD112" s="505"/>
      <c r="AE112" s="528"/>
      <c r="AF112" s="499"/>
      <c r="AG112" s="502"/>
      <c r="AH112" s="505"/>
      <c r="AI112" s="219"/>
      <c r="AJ112" s="493"/>
      <c r="AK112" s="531"/>
      <c r="AL112" s="219"/>
      <c r="AM112" s="493"/>
      <c r="AN112" s="534"/>
      <c r="AO112" s="531"/>
      <c r="AP112" s="219"/>
      <c r="AQ112" s="208">
        <v>118</v>
      </c>
      <c r="AR112" s="209" t="str">
        <f>IF(AU112="","",CONCATENATE(C112,"-",VLOOKUP(AS112,[15]Configuración!$J$75:$K$77,2,FALSE),'Matriz Riesgos 3a parte'!AQ112))</f>
        <v/>
      </c>
      <c r="AS112" s="210"/>
      <c r="AT112" s="211" t="str">
        <f>IFERROR(VLOOKUP(AS112,[15]Configuración!$AI$2:$AK$4,3,FALSE),"")</f>
        <v/>
      </c>
      <c r="AU112" s="210"/>
      <c r="AV112" s="210"/>
      <c r="AW112" s="210"/>
      <c r="AX112" s="210"/>
      <c r="AY112" s="210"/>
      <c r="AZ112" s="210"/>
      <c r="BA112" s="210"/>
      <c r="BB112" s="211" t="str">
        <f>IFERROR(VLOOKUP(BA112,[15]Configuración!$AI$7:$AK$8,3,FALSE),"")</f>
        <v/>
      </c>
      <c r="BC112" s="216" t="str">
        <f t="shared" si="25"/>
        <v/>
      </c>
      <c r="BD112" s="214" t="str">
        <f t="shared" si="20"/>
        <v/>
      </c>
      <c r="BE112" s="495"/>
      <c r="BF112" s="519"/>
      <c r="BG112" s="509"/>
      <c r="BH112" s="219"/>
      <c r="BI112" s="214" t="str">
        <f t="shared" si="21"/>
        <v/>
      </c>
      <c r="BJ112" s="516"/>
      <c r="BK112" s="516"/>
      <c r="BL112" s="516"/>
      <c r="BM112" s="495"/>
      <c r="BN112" s="519"/>
      <c r="BO112" s="509"/>
      <c r="BP112" s="219"/>
      <c r="BQ112" s="493"/>
      <c r="BR112" s="495"/>
      <c r="BS112" s="513"/>
      <c r="BT112" s="428"/>
      <c r="BU112" s="219" t="s">
        <v>1085</v>
      </c>
    </row>
    <row r="113" spans="1:73" ht="16.149999999999999" customHeight="1" x14ac:dyDescent="0.35">
      <c r="A113" s="534"/>
      <c r="B113" s="513"/>
      <c r="C113" s="188" t="str">
        <f>+B95</f>
        <v/>
      </c>
      <c r="D113" s="537"/>
      <c r="E113" s="220"/>
      <c r="F113" s="189">
        <v>19</v>
      </c>
      <c r="G113" s="221"/>
      <c r="H113" s="222"/>
      <c r="I113" s="221"/>
      <c r="J113" s="223" t="str">
        <f t="shared" si="22"/>
        <v/>
      </c>
      <c r="K113" s="221"/>
      <c r="L113" s="540"/>
      <c r="M113" s="193" t="str">
        <f t="shared" si="19"/>
        <v/>
      </c>
      <c r="N113" s="543"/>
      <c r="O113" s="156" t="str">
        <f t="shared" si="23"/>
        <v/>
      </c>
      <c r="P113" s="224">
        <v>19</v>
      </c>
      <c r="Q113" s="192" t="str">
        <f t="shared" si="24"/>
        <v/>
      </c>
      <c r="R113" s="221"/>
      <c r="S113" s="546"/>
      <c r="T113" s="546"/>
      <c r="U113" s="220"/>
      <c r="V113" s="499"/>
      <c r="W113" s="522"/>
      <c r="X113" s="499"/>
      <c r="Y113" s="522"/>
      <c r="Z113" s="219"/>
      <c r="AA113" s="525"/>
      <c r="AB113" s="513"/>
      <c r="AC113" s="219"/>
      <c r="AD113" s="505"/>
      <c r="AE113" s="528"/>
      <c r="AF113" s="499"/>
      <c r="AG113" s="502"/>
      <c r="AH113" s="505"/>
      <c r="AI113" s="219"/>
      <c r="AJ113" s="493"/>
      <c r="AK113" s="531"/>
      <c r="AL113" s="219"/>
      <c r="AM113" s="493"/>
      <c r="AN113" s="534"/>
      <c r="AO113" s="531"/>
      <c r="AP113" s="219"/>
      <c r="AQ113" s="208">
        <v>119</v>
      </c>
      <c r="AR113" s="209" t="str">
        <f>IF(AU113="","",CONCATENATE(C113,"-",VLOOKUP(AS113,[15]Configuración!$J$75:$K$77,2,FALSE),'Matriz Riesgos 3a parte'!AQ113))</f>
        <v/>
      </c>
      <c r="AS113" s="210"/>
      <c r="AT113" s="211" t="str">
        <f>IFERROR(VLOOKUP(AS113,[15]Configuración!$AI$2:$AK$4,3,FALSE),"")</f>
        <v/>
      </c>
      <c r="AU113" s="210"/>
      <c r="AV113" s="210"/>
      <c r="AW113" s="210"/>
      <c r="AX113" s="210"/>
      <c r="AY113" s="210"/>
      <c r="AZ113" s="210"/>
      <c r="BA113" s="210"/>
      <c r="BB113" s="211" t="str">
        <f>IFERROR(VLOOKUP(BA113,[15]Configuración!$AI$7:$AK$8,3,FALSE),"")</f>
        <v/>
      </c>
      <c r="BC113" s="216" t="str">
        <f t="shared" si="25"/>
        <v/>
      </c>
      <c r="BD113" s="214" t="str">
        <f t="shared" si="20"/>
        <v/>
      </c>
      <c r="BE113" s="495"/>
      <c r="BF113" s="519"/>
      <c r="BG113" s="509"/>
      <c r="BH113" s="219"/>
      <c r="BI113" s="214" t="str">
        <f t="shared" si="21"/>
        <v/>
      </c>
      <c r="BJ113" s="516"/>
      <c r="BK113" s="516"/>
      <c r="BL113" s="516"/>
      <c r="BM113" s="495"/>
      <c r="BN113" s="519"/>
      <c r="BO113" s="509"/>
      <c r="BP113" s="219"/>
      <c r="BQ113" s="493"/>
      <c r="BR113" s="495"/>
      <c r="BS113" s="513"/>
      <c r="BT113" s="428"/>
      <c r="BU113" s="219" t="s">
        <v>1085</v>
      </c>
    </row>
    <row r="114" spans="1:73" ht="16.149999999999999" customHeight="1" thickBot="1" x14ac:dyDescent="0.4">
      <c r="A114" s="535"/>
      <c r="B114" s="514"/>
      <c r="C114" s="218" t="str">
        <f>+B95</f>
        <v/>
      </c>
      <c r="D114" s="538"/>
      <c r="E114" s="220"/>
      <c r="F114" s="225">
        <v>20</v>
      </c>
      <c r="G114" s="226"/>
      <c r="H114" s="227"/>
      <c r="I114" s="226"/>
      <c r="J114" s="228" t="str">
        <f t="shared" si="22"/>
        <v/>
      </c>
      <c r="K114" s="226"/>
      <c r="L114" s="541"/>
      <c r="M114" s="229" t="str">
        <f t="shared" si="19"/>
        <v/>
      </c>
      <c r="N114" s="544"/>
      <c r="O114" s="230" t="str">
        <f t="shared" si="23"/>
        <v/>
      </c>
      <c r="P114" s="231">
        <v>20</v>
      </c>
      <c r="Q114" s="228" t="str">
        <f t="shared" si="24"/>
        <v/>
      </c>
      <c r="R114" s="226"/>
      <c r="S114" s="547"/>
      <c r="T114" s="547"/>
      <c r="U114" s="220"/>
      <c r="V114" s="500"/>
      <c r="W114" s="523"/>
      <c r="X114" s="500"/>
      <c r="Y114" s="523"/>
      <c r="Z114" s="219"/>
      <c r="AA114" s="526"/>
      <c r="AB114" s="514"/>
      <c r="AC114" s="219"/>
      <c r="AD114" s="506"/>
      <c r="AE114" s="529"/>
      <c r="AF114" s="500"/>
      <c r="AG114" s="503"/>
      <c r="AH114" s="506"/>
      <c r="AI114" s="219"/>
      <c r="AJ114" s="507"/>
      <c r="AK114" s="532"/>
      <c r="AL114" s="219"/>
      <c r="AM114" s="507"/>
      <c r="AN114" s="535"/>
      <c r="AO114" s="532"/>
      <c r="AP114" s="219"/>
      <c r="AQ114" s="232">
        <v>120</v>
      </c>
      <c r="AR114" s="233" t="str">
        <f>IF(AU114="","",CONCATENATE(C114,"-",VLOOKUP(AS114,[15]Configuración!$J$75:$K$77,2,FALSE),'Matriz Riesgos 3a parte'!AQ114))</f>
        <v/>
      </c>
      <c r="AS114" s="234"/>
      <c r="AT114" s="235" t="str">
        <f>IFERROR(VLOOKUP(AS114,[15]Configuración!$AI$2:$AK$4,3,FALSE),"")</f>
        <v/>
      </c>
      <c r="AU114" s="234"/>
      <c r="AV114" s="234"/>
      <c r="AW114" s="234"/>
      <c r="AX114" s="234"/>
      <c r="AY114" s="234"/>
      <c r="AZ114" s="234"/>
      <c r="BA114" s="234"/>
      <c r="BB114" s="235" t="str">
        <f>IFERROR(VLOOKUP(BA114,[15]Configuración!$AI$7:$AK$8,3,FALSE),"")</f>
        <v/>
      </c>
      <c r="BC114" s="236" t="str">
        <f t="shared" si="25"/>
        <v/>
      </c>
      <c r="BD114" s="237" t="str">
        <f t="shared" si="20"/>
        <v/>
      </c>
      <c r="BE114" s="511"/>
      <c r="BF114" s="520"/>
      <c r="BG114" s="510"/>
      <c r="BH114" s="219"/>
      <c r="BI114" s="237" t="str">
        <f t="shared" si="21"/>
        <v/>
      </c>
      <c r="BJ114" s="517"/>
      <c r="BK114" s="517"/>
      <c r="BL114" s="517"/>
      <c r="BM114" s="511"/>
      <c r="BN114" s="520"/>
      <c r="BO114" s="510"/>
      <c r="BP114" s="219"/>
      <c r="BQ114" s="507"/>
      <c r="BR114" s="511"/>
      <c r="BS114" s="514"/>
      <c r="BT114" s="429"/>
      <c r="BU114" s="219" t="s">
        <v>1085</v>
      </c>
    </row>
    <row r="115" spans="1:73" s="33" customFormat="1" ht="16.149999999999999" customHeight="1" x14ac:dyDescent="0.35">
      <c r="A115" s="533" t="str">
        <f>+M115</f>
        <v/>
      </c>
      <c r="B115" s="512" t="str">
        <f>IFERROR(VLOOKUP(D115,[15]Configuración!$G$2:$H$19,2,FALSE),"")</f>
        <v/>
      </c>
      <c r="C115" s="178" t="str">
        <f>+B115</f>
        <v/>
      </c>
      <c r="D115" s="536"/>
      <c r="E115" s="179"/>
      <c r="F115" s="180">
        <v>1</v>
      </c>
      <c r="G115" s="181"/>
      <c r="H115" s="182"/>
      <c r="I115" s="183"/>
      <c r="J115" s="184" t="str">
        <f t="shared" si="22"/>
        <v/>
      </c>
      <c r="K115" s="183"/>
      <c r="L115" s="539">
        <v>119</v>
      </c>
      <c r="M115" s="185" t="str">
        <f>IF($B115="","",CONCATENATE("R",L115,"-",$B115))</f>
        <v/>
      </c>
      <c r="N115" s="542"/>
      <c r="O115" s="183"/>
      <c r="P115" s="186">
        <v>1</v>
      </c>
      <c r="Q115" s="184" t="str">
        <f t="shared" si="24"/>
        <v/>
      </c>
      <c r="R115" s="183"/>
      <c r="S115" s="545"/>
      <c r="T115" s="545"/>
      <c r="U115" s="179"/>
      <c r="V115" s="498"/>
      <c r="W115" s="521" t="str">
        <f>IFERROR(VLOOKUP(V115,[15]Configuración!$L$9:$M$13,2,FALSE),"")</f>
        <v/>
      </c>
      <c r="X115" s="498"/>
      <c r="Y115" s="521" t="str">
        <f>IFERROR((VLOOKUP(X115,[15]Configuración!$L$2:$N$6,2,FALSE)),"")</f>
        <v/>
      </c>
      <c r="Z115" s="187"/>
      <c r="AA115" s="524" t="str">
        <f>IFERROR(VLOOKUP(A115,'[15]Preguntas Corrupción'!$B$5:$W$105,22,FALSE),"")</f>
        <v/>
      </c>
      <c r="AB115" s="512" t="str">
        <f>IF($AA115="","",IF($AA115=0,"",IF($AA115&lt;=5,[15]Configuración!$R$11,IF($AA115&lt;=11,[15]Configuración!$R$10,IF($AA115&lt;=19,[15]Configuración!$R$9,"")))))</f>
        <v/>
      </c>
      <c r="AC115" s="187"/>
      <c r="AD115" s="504"/>
      <c r="AE115" s="527"/>
      <c r="AF115" s="498"/>
      <c r="AG115" s="501" t="str">
        <f>IF($AF115="","",IF($AF115&gt;=-25,[15]Configuración!$R$50,IF($AF115&gt;-75,[15]Configuración!$R$49,IF($AF115&lt;=-75,[15]Configuración!$R$48,""))))</f>
        <v/>
      </c>
      <c r="AH115" s="504"/>
      <c r="AI115" s="187"/>
      <c r="AJ115" s="492" t="str">
        <f>IF(N115=[15]Configuración!$J$58,'Matriz Riesgos 3a parte'!#REF!,IF(N115=[15]Configuración!$J$61,'Matriz Riesgos 3a parte'!#REF!,IF(N115=[15]Configuración!$J$57,MAX('Matriz Riesgos 3a parte'!#REF!,'Matriz Riesgos 3a parte'!#REF!),IF(N115=[15]Configuración!$J$60,MAX('Matriz Riesgos 3a parte'!#REF!,'Matriz Riesgos 3a parte'!#REF!),IF(N115=[15]Configuración!$J$59,'Matriz Riesgos 3a parte'!#REF!,IF(N115=[15]Configuración!$J$62,MAX('Matriz Riesgos 3a parte'!#REF!,'Matriz Riesgos 3a parte'!#REF!),""))))))</f>
        <v/>
      </c>
      <c r="AK115" s="530" t="str">
        <f>IFERROR(VLOOKUP(AJ115,[15]Configuración!$S$2:$T$6,2,FALSE),"")</f>
        <v/>
      </c>
      <c r="AL115" s="187"/>
      <c r="AM115" s="492" t="str">
        <f>IFERROR(IF(N115=[15]Configuración!$J$58,W115*AJ115,AJ115*Y115),"")</f>
        <v/>
      </c>
      <c r="AN115" s="533" t="str">
        <f>IF(N115="Corrupción",CONCATENATE(W115,"-",AJ115),CONCATENATE(Y115,"-",AJ115))</f>
        <v>-</v>
      </c>
      <c r="AO115" s="530" t="str">
        <f>IFERROR(VLOOKUP(AN115,[15]Configuración!$AD$7:$AF$31,3,FALSE),"")</f>
        <v/>
      </c>
      <c r="AP115" s="187"/>
      <c r="AQ115" s="200">
        <v>101</v>
      </c>
      <c r="AR115" s="201" t="str">
        <f>IF(AU115="","",CONCATENATE(C115,"-",VLOOKUP(AS115,[15]Configuración!$J$75:$K$77,2,FALSE),'Matriz Riesgos 3a parte'!AQ115))</f>
        <v/>
      </c>
      <c r="AS115" s="202"/>
      <c r="AT115" s="203" t="str">
        <f>IFERROR(VLOOKUP(AS115,[15]Configuración!$AI$2:$AK$4,3,FALSE),"")</f>
        <v/>
      </c>
      <c r="AU115" s="202"/>
      <c r="AV115" s="202"/>
      <c r="AW115" s="202"/>
      <c r="AX115" s="202"/>
      <c r="AY115" s="202"/>
      <c r="AZ115" s="202"/>
      <c r="BA115" s="202"/>
      <c r="BB115" s="203" t="str">
        <f>IFERROR(VLOOKUP(BA115,[15]Configuración!$AI$7:$AK$8,3,FALSE),"")</f>
        <v/>
      </c>
      <c r="BC115" s="217" t="str">
        <f t="shared" si="25"/>
        <v/>
      </c>
      <c r="BD115" s="206" t="str">
        <f>IF(AS115&lt;&gt;"Correctivo",IFERROR(#REF!-(#REF!*BC115),""),#REF!)</f>
        <v/>
      </c>
      <c r="BE115" s="494" t="e">
        <f>VLOOKUP($N115,[15]Configuración!$BQ$3:$BS$8,2,FALSE)</f>
        <v>#N/A</v>
      </c>
      <c r="BF115" s="518" t="str">
        <f>IF(MIN(BD115:BD134)=0,"",IF(MIN(BD115:BD134)&gt;=BE115,MIN(BD115:BD134),BE115))</f>
        <v/>
      </c>
      <c r="BG115" s="508" t="str">
        <f>IF('Matriz Riesgos 3a parte'!BF115&lt;=[15]Configuración!$M$6,[15]Configuración!$O$6,IF('Matriz Riesgos 3a parte'!BF115&lt;=[15]Configuración!$M$5,[15]Configuración!$O$5,IF('Matriz Riesgos 3a parte'!BF115&lt;=[15]Configuración!$M$4,[15]Configuración!$O$4,IF('Matriz Riesgos 3a parte'!BF115&lt;=[15]Configuración!$M$3,[15]Configuración!$O$3,IF('Matriz Riesgos 3a parte'!BF115&lt;=[15]Configuración!$M$2,[15]Configuración!$O$2,"")))))</f>
        <v/>
      </c>
      <c r="BH115" s="187"/>
      <c r="BI115" s="206" t="str">
        <f>IF(AS115="","",IF(AS115="Correctivo",IFERROR(AJ115-(AJ115*BC115),""),AJ115))</f>
        <v/>
      </c>
      <c r="BJ115" s="515" t="str">
        <f>IF(MIN(BI115:BI134)=0,"",IF(MIN(BI115:BI134)&lt;=[15]Configuración!$U$6,[15]Configuración!$S$6,IF(MIN(BI115:BI134)&lt;=[15]Configuración!$U$5,[15]Configuración!$S$5,IF(MIN(BI115:BI134)&lt;=[15]Configuración!$U$4,[15]Configuración!$S$4,IF(MIN(BI115:BI134)&lt;=[15]Configuración!$U$3,[15]Configuración!$S$3,IF(MIN(BI115:BI134)&lt;=[15]Configuración!$U$2,[15]Configuración!$S$2,""))))))</f>
        <v/>
      </c>
      <c r="BK115" s="515" t="str">
        <f>IF(MIN(BI115:BI134)=0,"",IF(MIN(BI115:BI134)&lt;=[15]Configuración!$W$6,[15]Configuración!$S$6,IF(MIN(BI115:BI134)&lt;=[15]Configuración!$W$4,[15]Configuración!$S$4,IF(MIN(BI115:BI134)&lt;=[15]Configuración!$W$2,[15]Configuración!$S$2))))</f>
        <v/>
      </c>
      <c r="BL115" s="515" t="str">
        <f>IF(N115="Gestión",BJ115,IF(N115="Fiscal",BJ115,IF(N115="Corrupción",BJ115,IF(N115="Seguridad  información",BJ115,BK115))))</f>
        <v/>
      </c>
      <c r="BM115" s="494" t="str">
        <f>IF(N115="","",VLOOKUP($N115,[15]Configuración!$BQ$3:$BS$8,3,FALSE))</f>
        <v/>
      </c>
      <c r="BN115" s="518" t="str">
        <f t="shared" ref="BN115" si="26">IF(BL115=0,"",IF(BL115&gt;=BM115,BL115,BM115))</f>
        <v/>
      </c>
      <c r="BO115" s="508" t="str">
        <f>IF('Matriz Riesgos 3a parte'!BN115&lt;=[15]Configuración!$S$6,[15]Configuración!$T$6,IF('Matriz Riesgos 3a parte'!BN115&lt;=[15]Configuración!$S$5,[15]Configuración!$T$5,IF('Matriz Riesgos 3a parte'!BN115&lt;=[15]Configuración!$S$4,[15]Configuración!$T$4,IF('Matriz Riesgos 3a parte'!BN115&lt;=[15]Configuración!$S$3,[15]Configuración!$T$3,IF('Matriz Riesgos 3a parte'!BN115&lt;=[15]Configuración!$S$2,[15]Configuración!$T$2,"")))))</f>
        <v/>
      </c>
      <c r="BP115" s="187"/>
      <c r="BQ115" s="492" t="str">
        <f>IFERROR((+BN115*BF115),"")</f>
        <v/>
      </c>
      <c r="BR115" s="494" t="str">
        <f>CONCATENATE(BG115,"-",BO115)</f>
        <v>-</v>
      </c>
      <c r="BS115" s="512" t="str">
        <f>IFERROR(VLOOKUP(BR115,[15]Configuración!$AE$7:$AF$31,2,FALSE),"")</f>
        <v/>
      </c>
      <c r="BT115" s="461" t="str">
        <f>IFERROR(VLOOKUP(BS115,[15]Configuración!$AF$7:$AG$31,2,FALSE),"")</f>
        <v/>
      </c>
      <c r="BU115" s="219" t="s">
        <v>1085</v>
      </c>
    </row>
    <row r="116" spans="1:73" s="33" customFormat="1" ht="16.149999999999999" customHeight="1" x14ac:dyDescent="0.35">
      <c r="A116" s="534"/>
      <c r="B116" s="513"/>
      <c r="C116" s="188" t="str">
        <f>+B115</f>
        <v/>
      </c>
      <c r="D116" s="537"/>
      <c r="E116" s="179"/>
      <c r="F116" s="189">
        <v>2</v>
      </c>
      <c r="G116" s="190"/>
      <c r="H116" s="191"/>
      <c r="I116" s="190"/>
      <c r="J116" s="192" t="str">
        <f t="shared" si="22"/>
        <v/>
      </c>
      <c r="K116" s="190"/>
      <c r="L116" s="540"/>
      <c r="M116" s="193" t="str">
        <f>+M115</f>
        <v/>
      </c>
      <c r="N116" s="543"/>
      <c r="O116" s="156" t="str">
        <f>IF(O115="","",O115)</f>
        <v/>
      </c>
      <c r="P116" s="194">
        <v>2</v>
      </c>
      <c r="Q116" s="192" t="str">
        <f t="shared" si="24"/>
        <v/>
      </c>
      <c r="R116" s="195"/>
      <c r="S116" s="546"/>
      <c r="T116" s="546"/>
      <c r="U116" s="179"/>
      <c r="V116" s="499"/>
      <c r="W116" s="522"/>
      <c r="X116" s="499"/>
      <c r="Y116" s="522"/>
      <c r="Z116" s="187"/>
      <c r="AA116" s="525"/>
      <c r="AB116" s="513"/>
      <c r="AC116" s="187"/>
      <c r="AD116" s="505"/>
      <c r="AE116" s="528"/>
      <c r="AF116" s="499"/>
      <c r="AG116" s="502"/>
      <c r="AH116" s="505"/>
      <c r="AI116" s="187"/>
      <c r="AJ116" s="493"/>
      <c r="AK116" s="531"/>
      <c r="AL116" s="187"/>
      <c r="AM116" s="493"/>
      <c r="AN116" s="534"/>
      <c r="AO116" s="531"/>
      <c r="AP116" s="187"/>
      <c r="AQ116" s="208">
        <v>102</v>
      </c>
      <c r="AR116" s="209" t="str">
        <f>IF(AU116="","",CONCATENATE(C116,"-",VLOOKUP(AS116,[15]Configuración!$J$75:$K$77,2,FALSE),'Matriz Riesgos 3a parte'!AQ116))</f>
        <v/>
      </c>
      <c r="AS116" s="210"/>
      <c r="AT116" s="211" t="str">
        <f>IFERROR(VLOOKUP(AS116,[15]Configuración!$AI$2:$AK$4,3,FALSE),"")</f>
        <v/>
      </c>
      <c r="AU116" s="210"/>
      <c r="AV116" s="210"/>
      <c r="AW116" s="210"/>
      <c r="AX116" s="210"/>
      <c r="AY116" s="210"/>
      <c r="AZ116" s="210"/>
      <c r="BA116" s="210"/>
      <c r="BB116" s="211" t="str">
        <f>IFERROR(VLOOKUP(BA116,[15]Configuración!$AI$7:$AK$8,3,FALSE),"")</f>
        <v/>
      </c>
      <c r="BC116" s="216" t="str">
        <f t="shared" si="25"/>
        <v/>
      </c>
      <c r="BD116" s="214" t="str">
        <f>IF(AS116&lt;&gt;"Correctivo",IFERROR(BD115-(BC116*BD115),""),BD115)</f>
        <v/>
      </c>
      <c r="BE116" s="495"/>
      <c r="BF116" s="519"/>
      <c r="BG116" s="509"/>
      <c r="BH116" s="187"/>
      <c r="BI116" s="214" t="str">
        <f>IF(AS116="","",IF(AS116="Correctivo",IFERROR(BI115-(BC116*BI115),""),BI115))</f>
        <v/>
      </c>
      <c r="BJ116" s="516"/>
      <c r="BK116" s="516"/>
      <c r="BL116" s="516"/>
      <c r="BM116" s="495"/>
      <c r="BN116" s="519"/>
      <c r="BO116" s="509"/>
      <c r="BP116" s="187"/>
      <c r="BQ116" s="493"/>
      <c r="BR116" s="495"/>
      <c r="BS116" s="513"/>
      <c r="BT116" s="428"/>
      <c r="BU116" s="219" t="s">
        <v>1085</v>
      </c>
    </row>
    <row r="117" spans="1:73" s="33" customFormat="1" ht="16.149999999999999" customHeight="1" x14ac:dyDescent="0.35">
      <c r="A117" s="534"/>
      <c r="B117" s="513"/>
      <c r="C117" s="188" t="str">
        <f>+B115</f>
        <v/>
      </c>
      <c r="D117" s="537"/>
      <c r="E117" s="179"/>
      <c r="F117" s="189">
        <v>3</v>
      </c>
      <c r="G117" s="190"/>
      <c r="H117" s="191"/>
      <c r="I117" s="195"/>
      <c r="J117" s="192" t="str">
        <f t="shared" si="22"/>
        <v/>
      </c>
      <c r="K117" s="195"/>
      <c r="L117" s="540"/>
      <c r="M117" s="193" t="str">
        <f t="shared" ref="M117:M134" si="27">+M116</f>
        <v/>
      </c>
      <c r="N117" s="543"/>
      <c r="O117" s="156" t="str">
        <f>+O116</f>
        <v/>
      </c>
      <c r="P117" s="194">
        <v>3</v>
      </c>
      <c r="Q117" s="192" t="str">
        <f t="shared" si="24"/>
        <v/>
      </c>
      <c r="R117" s="195"/>
      <c r="S117" s="546"/>
      <c r="T117" s="546"/>
      <c r="U117" s="179"/>
      <c r="V117" s="499"/>
      <c r="W117" s="522"/>
      <c r="X117" s="499"/>
      <c r="Y117" s="522"/>
      <c r="Z117" s="187"/>
      <c r="AA117" s="525"/>
      <c r="AB117" s="513"/>
      <c r="AC117" s="187"/>
      <c r="AD117" s="505"/>
      <c r="AE117" s="528"/>
      <c r="AF117" s="499"/>
      <c r="AG117" s="502"/>
      <c r="AH117" s="505"/>
      <c r="AI117" s="187"/>
      <c r="AJ117" s="493"/>
      <c r="AK117" s="531"/>
      <c r="AL117" s="187"/>
      <c r="AM117" s="493"/>
      <c r="AN117" s="534"/>
      <c r="AO117" s="531"/>
      <c r="AP117" s="187"/>
      <c r="AQ117" s="208">
        <v>103</v>
      </c>
      <c r="AR117" s="209" t="str">
        <f>IF(AU117="","",CONCATENATE(C117,"-",VLOOKUP(AS117,[15]Configuración!$J$75:$K$77,2,FALSE),'Matriz Riesgos 3a parte'!AQ117))</f>
        <v/>
      </c>
      <c r="AS117" s="210"/>
      <c r="AT117" s="211" t="str">
        <f>IFERROR(VLOOKUP(AS117,[15]Configuración!$AI$2:$AK$4,3,FALSE),"")</f>
        <v/>
      </c>
      <c r="AU117" s="210"/>
      <c r="AV117" s="210"/>
      <c r="AW117" s="210"/>
      <c r="AX117" s="210"/>
      <c r="AY117" s="210"/>
      <c r="AZ117" s="210"/>
      <c r="BA117" s="210"/>
      <c r="BB117" s="211" t="str">
        <f>IFERROR(VLOOKUP(BA117,[15]Configuración!$AI$7:$AK$8,3,FALSE),"")</f>
        <v/>
      </c>
      <c r="BC117" s="216" t="str">
        <f t="shared" si="25"/>
        <v/>
      </c>
      <c r="BD117" s="214" t="str">
        <f t="shared" ref="BD117:BD134" si="28">IF(AS117&lt;&gt;"Correctivo",IFERROR(BD116-(BC117*BD116),""),BD116)</f>
        <v/>
      </c>
      <c r="BE117" s="495"/>
      <c r="BF117" s="519"/>
      <c r="BG117" s="509"/>
      <c r="BH117" s="187"/>
      <c r="BI117" s="214" t="str">
        <f t="shared" ref="BI117:BI134" si="29">IF(AS117="","",IF(AS117="Correctivo",IFERROR(BI116-(BC117*BI116),""),BI116))</f>
        <v/>
      </c>
      <c r="BJ117" s="516"/>
      <c r="BK117" s="516"/>
      <c r="BL117" s="516"/>
      <c r="BM117" s="495"/>
      <c r="BN117" s="519"/>
      <c r="BO117" s="509"/>
      <c r="BP117" s="187"/>
      <c r="BQ117" s="493"/>
      <c r="BR117" s="495"/>
      <c r="BS117" s="513"/>
      <c r="BT117" s="428"/>
      <c r="BU117" s="219" t="s">
        <v>1085</v>
      </c>
    </row>
    <row r="118" spans="1:73" s="33" customFormat="1" ht="16.149999999999999" customHeight="1" x14ac:dyDescent="0.35">
      <c r="A118" s="534"/>
      <c r="B118" s="513"/>
      <c r="C118" s="188" t="str">
        <f>+B115</f>
        <v/>
      </c>
      <c r="D118" s="537"/>
      <c r="E118" s="179"/>
      <c r="F118" s="189">
        <v>4</v>
      </c>
      <c r="G118" s="190"/>
      <c r="H118" s="191"/>
      <c r="I118" s="190"/>
      <c r="J118" s="192" t="str">
        <f t="shared" si="22"/>
        <v/>
      </c>
      <c r="K118" s="190"/>
      <c r="L118" s="540"/>
      <c r="M118" s="193" t="str">
        <f t="shared" si="27"/>
        <v/>
      </c>
      <c r="N118" s="543"/>
      <c r="O118" s="156" t="str">
        <f>+O117</f>
        <v/>
      </c>
      <c r="P118" s="194">
        <v>4</v>
      </c>
      <c r="Q118" s="192" t="str">
        <f t="shared" si="24"/>
        <v/>
      </c>
      <c r="R118" s="190"/>
      <c r="S118" s="546"/>
      <c r="T118" s="546"/>
      <c r="U118" s="179"/>
      <c r="V118" s="499"/>
      <c r="W118" s="522"/>
      <c r="X118" s="499"/>
      <c r="Y118" s="522"/>
      <c r="Z118" s="187"/>
      <c r="AA118" s="525"/>
      <c r="AB118" s="513"/>
      <c r="AC118" s="187"/>
      <c r="AD118" s="505"/>
      <c r="AE118" s="528"/>
      <c r="AF118" s="499"/>
      <c r="AG118" s="502"/>
      <c r="AH118" s="505"/>
      <c r="AI118" s="187"/>
      <c r="AJ118" s="493"/>
      <c r="AK118" s="531"/>
      <c r="AL118" s="187"/>
      <c r="AM118" s="493"/>
      <c r="AN118" s="534"/>
      <c r="AO118" s="531"/>
      <c r="AP118" s="187"/>
      <c r="AQ118" s="208">
        <v>104</v>
      </c>
      <c r="AR118" s="209" t="str">
        <f>IF(AU118="","",CONCATENATE(C118,"-",VLOOKUP(AS118,[15]Configuración!$J$75:$K$77,2,FALSE),'Matriz Riesgos 3a parte'!AQ118))</f>
        <v/>
      </c>
      <c r="AS118" s="210"/>
      <c r="AT118" s="211" t="str">
        <f>IFERROR(VLOOKUP(AS118,[15]Configuración!$AI$2:$AK$4,3,FALSE),"")</f>
        <v/>
      </c>
      <c r="AU118" s="210"/>
      <c r="AV118" s="210"/>
      <c r="AW118" s="210"/>
      <c r="AX118" s="210"/>
      <c r="AY118" s="210"/>
      <c r="AZ118" s="210"/>
      <c r="BA118" s="210"/>
      <c r="BB118" s="211" t="str">
        <f>IFERROR(VLOOKUP(BA118,[15]Configuración!$AI$7:$AK$8,3,FALSE),"")</f>
        <v/>
      </c>
      <c r="BC118" s="216" t="str">
        <f t="shared" si="25"/>
        <v/>
      </c>
      <c r="BD118" s="214" t="str">
        <f t="shared" si="28"/>
        <v/>
      </c>
      <c r="BE118" s="495"/>
      <c r="BF118" s="519"/>
      <c r="BG118" s="509"/>
      <c r="BH118" s="187"/>
      <c r="BI118" s="214" t="str">
        <f t="shared" si="29"/>
        <v/>
      </c>
      <c r="BJ118" s="516"/>
      <c r="BK118" s="516"/>
      <c r="BL118" s="516"/>
      <c r="BM118" s="495"/>
      <c r="BN118" s="519"/>
      <c r="BO118" s="509"/>
      <c r="BP118" s="187"/>
      <c r="BQ118" s="493"/>
      <c r="BR118" s="495"/>
      <c r="BS118" s="513"/>
      <c r="BT118" s="428"/>
      <c r="BU118" s="219" t="s">
        <v>1085</v>
      </c>
    </row>
    <row r="119" spans="1:73" s="33" customFormat="1" ht="16.149999999999999" customHeight="1" x14ac:dyDescent="0.35">
      <c r="A119" s="534"/>
      <c r="B119" s="513"/>
      <c r="C119" s="188" t="str">
        <f>+B115</f>
        <v/>
      </c>
      <c r="D119" s="537"/>
      <c r="E119" s="179"/>
      <c r="F119" s="189">
        <v>5</v>
      </c>
      <c r="G119" s="190"/>
      <c r="H119" s="191"/>
      <c r="I119" s="195"/>
      <c r="J119" s="192" t="str">
        <f t="shared" si="22"/>
        <v/>
      </c>
      <c r="K119" s="195"/>
      <c r="L119" s="540"/>
      <c r="M119" s="193" t="str">
        <f t="shared" si="27"/>
        <v/>
      </c>
      <c r="N119" s="543"/>
      <c r="O119" s="156" t="str">
        <f t="shared" ref="O119:O134" si="30">+O118</f>
        <v/>
      </c>
      <c r="P119" s="194">
        <v>5</v>
      </c>
      <c r="Q119" s="192" t="str">
        <f t="shared" si="24"/>
        <v/>
      </c>
      <c r="R119" s="190"/>
      <c r="S119" s="546"/>
      <c r="T119" s="546"/>
      <c r="U119" s="179"/>
      <c r="V119" s="499"/>
      <c r="W119" s="522"/>
      <c r="X119" s="499"/>
      <c r="Y119" s="522"/>
      <c r="Z119" s="187"/>
      <c r="AA119" s="525"/>
      <c r="AB119" s="513"/>
      <c r="AC119" s="187"/>
      <c r="AD119" s="505"/>
      <c r="AE119" s="528"/>
      <c r="AF119" s="499"/>
      <c r="AG119" s="502"/>
      <c r="AH119" s="505"/>
      <c r="AI119" s="187"/>
      <c r="AJ119" s="493"/>
      <c r="AK119" s="531"/>
      <c r="AL119" s="187"/>
      <c r="AM119" s="493"/>
      <c r="AN119" s="534"/>
      <c r="AO119" s="531"/>
      <c r="AP119" s="187"/>
      <c r="AQ119" s="208">
        <v>105</v>
      </c>
      <c r="AR119" s="209" t="str">
        <f>IF(AU119="","",CONCATENATE(C119,"-",VLOOKUP(AS119,[15]Configuración!$J$75:$K$77,2,FALSE),'Matriz Riesgos 3a parte'!AQ119))</f>
        <v/>
      </c>
      <c r="AS119" s="210"/>
      <c r="AT119" s="211" t="str">
        <f>IFERROR(VLOOKUP(AS119,[15]Configuración!$AI$2:$AK$4,3,FALSE),"")</f>
        <v/>
      </c>
      <c r="AU119" s="210"/>
      <c r="AV119" s="210"/>
      <c r="AW119" s="210"/>
      <c r="AX119" s="210"/>
      <c r="AY119" s="210"/>
      <c r="AZ119" s="210"/>
      <c r="BA119" s="210"/>
      <c r="BB119" s="211" t="str">
        <f>IFERROR(VLOOKUP(BA119,[15]Configuración!$AI$7:$AK$8,3,FALSE),"")</f>
        <v/>
      </c>
      <c r="BC119" s="216" t="str">
        <f t="shared" si="25"/>
        <v/>
      </c>
      <c r="BD119" s="214" t="str">
        <f t="shared" si="28"/>
        <v/>
      </c>
      <c r="BE119" s="495"/>
      <c r="BF119" s="519"/>
      <c r="BG119" s="509"/>
      <c r="BH119" s="187"/>
      <c r="BI119" s="214" t="str">
        <f t="shared" si="29"/>
        <v/>
      </c>
      <c r="BJ119" s="516"/>
      <c r="BK119" s="516"/>
      <c r="BL119" s="516"/>
      <c r="BM119" s="495"/>
      <c r="BN119" s="519"/>
      <c r="BO119" s="509"/>
      <c r="BP119" s="187"/>
      <c r="BQ119" s="493"/>
      <c r="BR119" s="495"/>
      <c r="BS119" s="513"/>
      <c r="BT119" s="428"/>
      <c r="BU119" s="219" t="s">
        <v>1085</v>
      </c>
    </row>
    <row r="120" spans="1:73" ht="16.149999999999999" customHeight="1" x14ac:dyDescent="0.35">
      <c r="A120" s="534"/>
      <c r="B120" s="513"/>
      <c r="C120" s="188" t="str">
        <f>+B115</f>
        <v/>
      </c>
      <c r="D120" s="537"/>
      <c r="E120" s="220"/>
      <c r="F120" s="189">
        <v>6</v>
      </c>
      <c r="G120" s="221"/>
      <c r="H120" s="222"/>
      <c r="I120" s="221"/>
      <c r="J120" s="223" t="str">
        <f t="shared" si="22"/>
        <v/>
      </c>
      <c r="K120" s="221"/>
      <c r="L120" s="540"/>
      <c r="M120" s="193" t="str">
        <f t="shared" si="27"/>
        <v/>
      </c>
      <c r="N120" s="543"/>
      <c r="O120" s="156" t="str">
        <f t="shared" si="30"/>
        <v/>
      </c>
      <c r="P120" s="224">
        <v>6</v>
      </c>
      <c r="Q120" s="192" t="str">
        <f t="shared" si="24"/>
        <v/>
      </c>
      <c r="R120" s="221"/>
      <c r="S120" s="546"/>
      <c r="T120" s="546"/>
      <c r="U120" s="220"/>
      <c r="V120" s="499"/>
      <c r="W120" s="522"/>
      <c r="X120" s="499"/>
      <c r="Y120" s="522"/>
      <c r="Z120" s="219"/>
      <c r="AA120" s="525"/>
      <c r="AB120" s="513"/>
      <c r="AC120" s="219"/>
      <c r="AD120" s="505"/>
      <c r="AE120" s="528"/>
      <c r="AF120" s="499"/>
      <c r="AG120" s="502"/>
      <c r="AH120" s="505"/>
      <c r="AI120" s="219"/>
      <c r="AJ120" s="493"/>
      <c r="AK120" s="531"/>
      <c r="AL120" s="219"/>
      <c r="AM120" s="493"/>
      <c r="AN120" s="534"/>
      <c r="AO120" s="531"/>
      <c r="AP120" s="219"/>
      <c r="AQ120" s="208">
        <v>106</v>
      </c>
      <c r="AR120" s="209" t="str">
        <f>IF(AU120="","",CONCATENATE(C120,"-",VLOOKUP(AS120,[15]Configuración!$J$75:$K$77,2,FALSE),'Matriz Riesgos 3a parte'!AQ120))</f>
        <v/>
      </c>
      <c r="AS120" s="210"/>
      <c r="AT120" s="211" t="str">
        <f>IFERROR(VLOOKUP(AS120,[15]Configuración!$AI$2:$AK$4,3,FALSE),"")</f>
        <v/>
      </c>
      <c r="AU120" s="210"/>
      <c r="AV120" s="210"/>
      <c r="AW120" s="210"/>
      <c r="AX120" s="210"/>
      <c r="AY120" s="210"/>
      <c r="AZ120" s="210"/>
      <c r="BA120" s="210"/>
      <c r="BB120" s="211" t="str">
        <f>IFERROR(VLOOKUP(BA120,[15]Configuración!$AI$7:$AK$8,3,FALSE),"")</f>
        <v/>
      </c>
      <c r="BC120" s="216" t="str">
        <f t="shared" si="25"/>
        <v/>
      </c>
      <c r="BD120" s="214" t="str">
        <f t="shared" si="28"/>
        <v/>
      </c>
      <c r="BE120" s="495"/>
      <c r="BF120" s="519"/>
      <c r="BG120" s="509"/>
      <c r="BH120" s="219"/>
      <c r="BI120" s="214" t="str">
        <f t="shared" si="29"/>
        <v/>
      </c>
      <c r="BJ120" s="516"/>
      <c r="BK120" s="516"/>
      <c r="BL120" s="516"/>
      <c r="BM120" s="495"/>
      <c r="BN120" s="519"/>
      <c r="BO120" s="509"/>
      <c r="BP120" s="219"/>
      <c r="BQ120" s="493"/>
      <c r="BR120" s="495"/>
      <c r="BS120" s="513"/>
      <c r="BT120" s="428"/>
      <c r="BU120" s="219" t="s">
        <v>1085</v>
      </c>
    </row>
    <row r="121" spans="1:73" ht="16.149999999999999" customHeight="1" x14ac:dyDescent="0.35">
      <c r="A121" s="534"/>
      <c r="B121" s="513"/>
      <c r="C121" s="188" t="str">
        <f>+B115</f>
        <v/>
      </c>
      <c r="D121" s="537"/>
      <c r="E121" s="220"/>
      <c r="F121" s="189">
        <v>7</v>
      </c>
      <c r="G121" s="221"/>
      <c r="H121" s="222"/>
      <c r="I121" s="221"/>
      <c r="J121" s="223" t="str">
        <f t="shared" si="22"/>
        <v/>
      </c>
      <c r="K121" s="221"/>
      <c r="L121" s="540"/>
      <c r="M121" s="193" t="str">
        <f t="shared" si="27"/>
        <v/>
      </c>
      <c r="N121" s="543"/>
      <c r="O121" s="156" t="str">
        <f t="shared" si="30"/>
        <v/>
      </c>
      <c r="P121" s="224">
        <v>7</v>
      </c>
      <c r="Q121" s="192" t="str">
        <f t="shared" si="24"/>
        <v/>
      </c>
      <c r="R121" s="221"/>
      <c r="S121" s="546"/>
      <c r="T121" s="546"/>
      <c r="U121" s="220"/>
      <c r="V121" s="499"/>
      <c r="W121" s="522"/>
      <c r="X121" s="499"/>
      <c r="Y121" s="522"/>
      <c r="Z121" s="219"/>
      <c r="AA121" s="525"/>
      <c r="AB121" s="513"/>
      <c r="AC121" s="219"/>
      <c r="AD121" s="505"/>
      <c r="AE121" s="528"/>
      <c r="AF121" s="499"/>
      <c r="AG121" s="502"/>
      <c r="AH121" s="505"/>
      <c r="AI121" s="219"/>
      <c r="AJ121" s="493"/>
      <c r="AK121" s="531"/>
      <c r="AL121" s="219"/>
      <c r="AM121" s="493"/>
      <c r="AN121" s="534"/>
      <c r="AO121" s="531"/>
      <c r="AP121" s="219"/>
      <c r="AQ121" s="208">
        <v>107</v>
      </c>
      <c r="AR121" s="209" t="str">
        <f>IF(AU121="","",CONCATENATE(C121,"-",VLOOKUP(AS121,[15]Configuración!$J$75:$K$77,2,FALSE),'Matriz Riesgos 3a parte'!AQ121))</f>
        <v/>
      </c>
      <c r="AS121" s="210"/>
      <c r="AT121" s="211" t="str">
        <f>IFERROR(VLOOKUP(AS121,[15]Configuración!$AI$2:$AK$4,3,FALSE),"")</f>
        <v/>
      </c>
      <c r="AU121" s="210"/>
      <c r="AV121" s="210"/>
      <c r="AW121" s="210"/>
      <c r="AX121" s="210"/>
      <c r="AY121" s="210"/>
      <c r="AZ121" s="210"/>
      <c r="BA121" s="210"/>
      <c r="BB121" s="211" t="str">
        <f>IFERROR(VLOOKUP(BA121,[15]Configuración!$AI$7:$AK$8,3,FALSE),"")</f>
        <v/>
      </c>
      <c r="BC121" s="216" t="str">
        <f t="shared" si="25"/>
        <v/>
      </c>
      <c r="BD121" s="214" t="str">
        <f t="shared" si="28"/>
        <v/>
      </c>
      <c r="BE121" s="495"/>
      <c r="BF121" s="519"/>
      <c r="BG121" s="509"/>
      <c r="BH121" s="219"/>
      <c r="BI121" s="214" t="str">
        <f t="shared" si="29"/>
        <v/>
      </c>
      <c r="BJ121" s="516"/>
      <c r="BK121" s="516"/>
      <c r="BL121" s="516"/>
      <c r="BM121" s="495"/>
      <c r="BN121" s="519"/>
      <c r="BO121" s="509"/>
      <c r="BP121" s="219"/>
      <c r="BQ121" s="493"/>
      <c r="BR121" s="495"/>
      <c r="BS121" s="513"/>
      <c r="BT121" s="428"/>
      <c r="BU121" s="219" t="s">
        <v>1085</v>
      </c>
    </row>
    <row r="122" spans="1:73" ht="16.149999999999999" customHeight="1" x14ac:dyDescent="0.35">
      <c r="A122" s="534"/>
      <c r="B122" s="513"/>
      <c r="C122" s="188" t="str">
        <f>+B115</f>
        <v/>
      </c>
      <c r="D122" s="537"/>
      <c r="E122" s="220"/>
      <c r="F122" s="189">
        <v>8</v>
      </c>
      <c r="G122" s="221"/>
      <c r="H122" s="222"/>
      <c r="I122" s="221"/>
      <c r="J122" s="223" t="str">
        <f t="shared" si="22"/>
        <v/>
      </c>
      <c r="K122" s="221"/>
      <c r="L122" s="540"/>
      <c r="M122" s="193" t="str">
        <f t="shared" si="27"/>
        <v/>
      </c>
      <c r="N122" s="543"/>
      <c r="O122" s="156" t="str">
        <f t="shared" si="30"/>
        <v/>
      </c>
      <c r="P122" s="224">
        <v>8</v>
      </c>
      <c r="Q122" s="192" t="str">
        <f t="shared" si="24"/>
        <v/>
      </c>
      <c r="R122" s="221"/>
      <c r="S122" s="546"/>
      <c r="T122" s="546"/>
      <c r="U122" s="220"/>
      <c r="V122" s="499"/>
      <c r="W122" s="522"/>
      <c r="X122" s="499"/>
      <c r="Y122" s="522"/>
      <c r="Z122" s="219"/>
      <c r="AA122" s="525"/>
      <c r="AB122" s="513"/>
      <c r="AC122" s="219"/>
      <c r="AD122" s="505"/>
      <c r="AE122" s="528"/>
      <c r="AF122" s="499"/>
      <c r="AG122" s="502"/>
      <c r="AH122" s="505"/>
      <c r="AI122" s="219"/>
      <c r="AJ122" s="493"/>
      <c r="AK122" s="531"/>
      <c r="AL122" s="219"/>
      <c r="AM122" s="493"/>
      <c r="AN122" s="534"/>
      <c r="AO122" s="531"/>
      <c r="AP122" s="219"/>
      <c r="AQ122" s="208">
        <v>108</v>
      </c>
      <c r="AR122" s="209" t="str">
        <f>IF(AU122="","",CONCATENATE(C122,"-",VLOOKUP(AS122,[15]Configuración!$J$75:$K$77,2,FALSE),'Matriz Riesgos 3a parte'!AQ122))</f>
        <v/>
      </c>
      <c r="AS122" s="210"/>
      <c r="AT122" s="211" t="str">
        <f>IFERROR(VLOOKUP(AS122,[15]Configuración!$AI$2:$AK$4,3,FALSE),"")</f>
        <v/>
      </c>
      <c r="AU122" s="210"/>
      <c r="AV122" s="210"/>
      <c r="AW122" s="210"/>
      <c r="AX122" s="210"/>
      <c r="AY122" s="210"/>
      <c r="AZ122" s="210"/>
      <c r="BA122" s="210"/>
      <c r="BB122" s="211" t="str">
        <f>IFERROR(VLOOKUP(BA122,[15]Configuración!$AI$7:$AK$8,3,FALSE),"")</f>
        <v/>
      </c>
      <c r="BC122" s="216" t="str">
        <f t="shared" si="25"/>
        <v/>
      </c>
      <c r="BD122" s="214" t="str">
        <f t="shared" si="28"/>
        <v/>
      </c>
      <c r="BE122" s="495"/>
      <c r="BF122" s="519"/>
      <c r="BG122" s="509"/>
      <c r="BH122" s="219"/>
      <c r="BI122" s="214" t="str">
        <f t="shared" si="29"/>
        <v/>
      </c>
      <c r="BJ122" s="516"/>
      <c r="BK122" s="516"/>
      <c r="BL122" s="516"/>
      <c r="BM122" s="495"/>
      <c r="BN122" s="519"/>
      <c r="BO122" s="509"/>
      <c r="BP122" s="219"/>
      <c r="BQ122" s="493"/>
      <c r="BR122" s="495"/>
      <c r="BS122" s="513"/>
      <c r="BT122" s="428"/>
      <c r="BU122" s="219" t="s">
        <v>1085</v>
      </c>
    </row>
    <row r="123" spans="1:73" ht="16.149999999999999" customHeight="1" x14ac:dyDescent="0.35">
      <c r="A123" s="534"/>
      <c r="B123" s="513"/>
      <c r="C123" s="188" t="str">
        <f>+B115</f>
        <v/>
      </c>
      <c r="D123" s="537"/>
      <c r="E123" s="220"/>
      <c r="F123" s="189">
        <v>9</v>
      </c>
      <c r="G123" s="221"/>
      <c r="H123" s="222"/>
      <c r="I123" s="221"/>
      <c r="J123" s="223" t="str">
        <f t="shared" si="22"/>
        <v/>
      </c>
      <c r="K123" s="221"/>
      <c r="L123" s="540"/>
      <c r="M123" s="193" t="str">
        <f t="shared" si="27"/>
        <v/>
      </c>
      <c r="N123" s="543"/>
      <c r="O123" s="156" t="str">
        <f t="shared" si="30"/>
        <v/>
      </c>
      <c r="P123" s="224">
        <v>9</v>
      </c>
      <c r="Q123" s="192" t="str">
        <f t="shared" si="24"/>
        <v/>
      </c>
      <c r="R123" s="221"/>
      <c r="S123" s="546"/>
      <c r="T123" s="546"/>
      <c r="U123" s="220"/>
      <c r="V123" s="499"/>
      <c r="W123" s="522"/>
      <c r="X123" s="499"/>
      <c r="Y123" s="522"/>
      <c r="Z123" s="219"/>
      <c r="AA123" s="525"/>
      <c r="AB123" s="513"/>
      <c r="AC123" s="219"/>
      <c r="AD123" s="505"/>
      <c r="AE123" s="528"/>
      <c r="AF123" s="499"/>
      <c r="AG123" s="502"/>
      <c r="AH123" s="505"/>
      <c r="AI123" s="219"/>
      <c r="AJ123" s="493"/>
      <c r="AK123" s="531"/>
      <c r="AL123" s="219"/>
      <c r="AM123" s="493"/>
      <c r="AN123" s="534"/>
      <c r="AO123" s="531"/>
      <c r="AP123" s="219"/>
      <c r="AQ123" s="208">
        <v>109</v>
      </c>
      <c r="AR123" s="209" t="str">
        <f>IF(AU123="","",CONCATENATE(C123,"-",VLOOKUP(AS123,[15]Configuración!$J$75:$K$77,2,FALSE),'Matriz Riesgos 3a parte'!AQ123))</f>
        <v/>
      </c>
      <c r="AS123" s="210"/>
      <c r="AT123" s="211" t="str">
        <f>IFERROR(VLOOKUP(AS123,[15]Configuración!$AI$2:$AK$4,3,FALSE),"")</f>
        <v/>
      </c>
      <c r="AU123" s="210"/>
      <c r="AV123" s="210"/>
      <c r="AW123" s="210"/>
      <c r="AX123" s="210"/>
      <c r="AY123" s="210"/>
      <c r="AZ123" s="210"/>
      <c r="BA123" s="210"/>
      <c r="BB123" s="211" t="str">
        <f>IFERROR(VLOOKUP(BA123,[15]Configuración!$AI$7:$AK$8,3,FALSE),"")</f>
        <v/>
      </c>
      <c r="BC123" s="216" t="str">
        <f t="shared" si="25"/>
        <v/>
      </c>
      <c r="BD123" s="214" t="str">
        <f t="shared" si="28"/>
        <v/>
      </c>
      <c r="BE123" s="495"/>
      <c r="BF123" s="519"/>
      <c r="BG123" s="509"/>
      <c r="BH123" s="219"/>
      <c r="BI123" s="214" t="str">
        <f t="shared" si="29"/>
        <v/>
      </c>
      <c r="BJ123" s="516"/>
      <c r="BK123" s="516"/>
      <c r="BL123" s="516"/>
      <c r="BM123" s="495"/>
      <c r="BN123" s="519"/>
      <c r="BO123" s="509"/>
      <c r="BP123" s="219"/>
      <c r="BQ123" s="493"/>
      <c r="BR123" s="495"/>
      <c r="BS123" s="513"/>
      <c r="BT123" s="428"/>
      <c r="BU123" s="219" t="s">
        <v>1085</v>
      </c>
    </row>
    <row r="124" spans="1:73" ht="16.149999999999999" customHeight="1" x14ac:dyDescent="0.35">
      <c r="A124" s="534"/>
      <c r="B124" s="513"/>
      <c r="C124" s="188" t="str">
        <f>+B115</f>
        <v/>
      </c>
      <c r="D124" s="537"/>
      <c r="E124" s="220"/>
      <c r="F124" s="189">
        <v>10</v>
      </c>
      <c r="G124" s="221"/>
      <c r="H124" s="222"/>
      <c r="I124" s="221"/>
      <c r="J124" s="223" t="str">
        <f t="shared" si="22"/>
        <v/>
      </c>
      <c r="K124" s="221"/>
      <c r="L124" s="540"/>
      <c r="M124" s="193" t="str">
        <f t="shared" si="27"/>
        <v/>
      </c>
      <c r="N124" s="543"/>
      <c r="O124" s="156" t="str">
        <f t="shared" si="30"/>
        <v/>
      </c>
      <c r="P124" s="224">
        <v>10</v>
      </c>
      <c r="Q124" s="192" t="str">
        <f t="shared" si="24"/>
        <v/>
      </c>
      <c r="R124" s="221"/>
      <c r="S124" s="546"/>
      <c r="T124" s="546"/>
      <c r="U124" s="220"/>
      <c r="V124" s="499"/>
      <c r="W124" s="522"/>
      <c r="X124" s="499"/>
      <c r="Y124" s="522"/>
      <c r="Z124" s="219"/>
      <c r="AA124" s="525"/>
      <c r="AB124" s="513"/>
      <c r="AC124" s="219"/>
      <c r="AD124" s="505"/>
      <c r="AE124" s="528"/>
      <c r="AF124" s="499"/>
      <c r="AG124" s="502"/>
      <c r="AH124" s="505"/>
      <c r="AI124" s="219"/>
      <c r="AJ124" s="493"/>
      <c r="AK124" s="531"/>
      <c r="AL124" s="219"/>
      <c r="AM124" s="493"/>
      <c r="AN124" s="534"/>
      <c r="AO124" s="531"/>
      <c r="AP124" s="219"/>
      <c r="AQ124" s="208">
        <v>110</v>
      </c>
      <c r="AR124" s="209" t="str">
        <f>IF(AU124="","",CONCATENATE(C124,"-",VLOOKUP(AS124,[15]Configuración!$J$75:$K$77,2,FALSE),'Matriz Riesgos 3a parte'!AQ124))</f>
        <v/>
      </c>
      <c r="AS124" s="210"/>
      <c r="AT124" s="211" t="str">
        <f>IFERROR(VLOOKUP(AS124,[15]Configuración!$AI$2:$AK$4,3,FALSE),"")</f>
        <v/>
      </c>
      <c r="AU124" s="210"/>
      <c r="AV124" s="210"/>
      <c r="AW124" s="210"/>
      <c r="AX124" s="210"/>
      <c r="AY124" s="210"/>
      <c r="AZ124" s="210"/>
      <c r="BA124" s="210"/>
      <c r="BB124" s="211" t="str">
        <f>IFERROR(VLOOKUP(BA124,[15]Configuración!$AI$7:$AK$8,3,FALSE),"")</f>
        <v/>
      </c>
      <c r="BC124" s="216" t="str">
        <f t="shared" si="25"/>
        <v/>
      </c>
      <c r="BD124" s="214" t="str">
        <f t="shared" si="28"/>
        <v/>
      </c>
      <c r="BE124" s="495"/>
      <c r="BF124" s="519"/>
      <c r="BG124" s="509"/>
      <c r="BH124" s="219"/>
      <c r="BI124" s="214" t="str">
        <f t="shared" si="29"/>
        <v/>
      </c>
      <c r="BJ124" s="516"/>
      <c r="BK124" s="516"/>
      <c r="BL124" s="516"/>
      <c r="BM124" s="495"/>
      <c r="BN124" s="519"/>
      <c r="BO124" s="509"/>
      <c r="BP124" s="219"/>
      <c r="BQ124" s="493"/>
      <c r="BR124" s="495"/>
      <c r="BS124" s="513"/>
      <c r="BT124" s="428"/>
      <c r="BU124" s="219" t="s">
        <v>1085</v>
      </c>
    </row>
    <row r="125" spans="1:73" ht="16.149999999999999" customHeight="1" x14ac:dyDescent="0.35">
      <c r="A125" s="534"/>
      <c r="B125" s="513"/>
      <c r="C125" s="188" t="str">
        <f>+B115</f>
        <v/>
      </c>
      <c r="D125" s="537"/>
      <c r="E125" s="220"/>
      <c r="F125" s="189">
        <v>11</v>
      </c>
      <c r="G125" s="221"/>
      <c r="H125" s="222"/>
      <c r="I125" s="221"/>
      <c r="J125" s="223" t="str">
        <f t="shared" si="22"/>
        <v/>
      </c>
      <c r="K125" s="221"/>
      <c r="L125" s="540"/>
      <c r="M125" s="193" t="str">
        <f t="shared" si="27"/>
        <v/>
      </c>
      <c r="N125" s="543"/>
      <c r="O125" s="156" t="str">
        <f t="shared" si="30"/>
        <v/>
      </c>
      <c r="P125" s="224">
        <v>11</v>
      </c>
      <c r="Q125" s="192" t="str">
        <f t="shared" si="24"/>
        <v/>
      </c>
      <c r="R125" s="221"/>
      <c r="S125" s="546"/>
      <c r="T125" s="546"/>
      <c r="U125" s="220"/>
      <c r="V125" s="499"/>
      <c r="W125" s="522"/>
      <c r="X125" s="499"/>
      <c r="Y125" s="522"/>
      <c r="Z125" s="219"/>
      <c r="AA125" s="525"/>
      <c r="AB125" s="513"/>
      <c r="AC125" s="219"/>
      <c r="AD125" s="505"/>
      <c r="AE125" s="528"/>
      <c r="AF125" s="499"/>
      <c r="AG125" s="502"/>
      <c r="AH125" s="505"/>
      <c r="AI125" s="219"/>
      <c r="AJ125" s="493"/>
      <c r="AK125" s="531"/>
      <c r="AL125" s="219"/>
      <c r="AM125" s="493"/>
      <c r="AN125" s="534"/>
      <c r="AO125" s="531"/>
      <c r="AP125" s="219"/>
      <c r="AQ125" s="208">
        <v>111</v>
      </c>
      <c r="AR125" s="209" t="str">
        <f>IF(AU125="","",CONCATENATE(C125,"-",VLOOKUP(AS125,[15]Configuración!$J$75:$K$77,2,FALSE),'Matriz Riesgos 3a parte'!AQ125))</f>
        <v/>
      </c>
      <c r="AS125" s="210"/>
      <c r="AT125" s="211" t="str">
        <f>IFERROR(VLOOKUP(AS125,[15]Configuración!$AI$2:$AK$4,3,FALSE),"")</f>
        <v/>
      </c>
      <c r="AU125" s="210"/>
      <c r="AV125" s="210"/>
      <c r="AW125" s="210"/>
      <c r="AX125" s="210"/>
      <c r="AY125" s="210"/>
      <c r="AZ125" s="210"/>
      <c r="BA125" s="210"/>
      <c r="BB125" s="211" t="str">
        <f>IFERROR(VLOOKUP(BA125,[15]Configuración!$AI$7:$AK$8,3,FALSE),"")</f>
        <v/>
      </c>
      <c r="BC125" s="216" t="str">
        <f t="shared" si="25"/>
        <v/>
      </c>
      <c r="BD125" s="214" t="str">
        <f t="shared" si="28"/>
        <v/>
      </c>
      <c r="BE125" s="495"/>
      <c r="BF125" s="519"/>
      <c r="BG125" s="509"/>
      <c r="BH125" s="219"/>
      <c r="BI125" s="214" t="str">
        <f t="shared" si="29"/>
        <v/>
      </c>
      <c r="BJ125" s="516"/>
      <c r="BK125" s="516"/>
      <c r="BL125" s="516"/>
      <c r="BM125" s="495"/>
      <c r="BN125" s="519"/>
      <c r="BO125" s="509"/>
      <c r="BP125" s="219"/>
      <c r="BQ125" s="493"/>
      <c r="BR125" s="495"/>
      <c r="BS125" s="513"/>
      <c r="BT125" s="428"/>
      <c r="BU125" s="219" t="s">
        <v>1085</v>
      </c>
    </row>
    <row r="126" spans="1:73" ht="16.149999999999999" customHeight="1" x14ac:dyDescent="0.35">
      <c r="A126" s="534"/>
      <c r="B126" s="513"/>
      <c r="C126" s="188" t="str">
        <f>+B115</f>
        <v/>
      </c>
      <c r="D126" s="537"/>
      <c r="E126" s="220"/>
      <c r="F126" s="189">
        <v>12</v>
      </c>
      <c r="G126" s="221"/>
      <c r="H126" s="222"/>
      <c r="I126" s="221"/>
      <c r="J126" s="223" t="str">
        <f t="shared" si="22"/>
        <v/>
      </c>
      <c r="K126" s="221"/>
      <c r="L126" s="540"/>
      <c r="M126" s="193" t="str">
        <f t="shared" si="27"/>
        <v/>
      </c>
      <c r="N126" s="543"/>
      <c r="O126" s="156" t="str">
        <f t="shared" si="30"/>
        <v/>
      </c>
      <c r="P126" s="224">
        <v>12</v>
      </c>
      <c r="Q126" s="192" t="str">
        <f t="shared" si="24"/>
        <v/>
      </c>
      <c r="R126" s="221"/>
      <c r="S126" s="546"/>
      <c r="T126" s="546"/>
      <c r="U126" s="220"/>
      <c r="V126" s="499"/>
      <c r="W126" s="522"/>
      <c r="X126" s="499"/>
      <c r="Y126" s="522"/>
      <c r="Z126" s="219"/>
      <c r="AA126" s="525"/>
      <c r="AB126" s="513"/>
      <c r="AC126" s="219"/>
      <c r="AD126" s="505"/>
      <c r="AE126" s="528"/>
      <c r="AF126" s="499"/>
      <c r="AG126" s="502"/>
      <c r="AH126" s="505"/>
      <c r="AI126" s="219"/>
      <c r="AJ126" s="493"/>
      <c r="AK126" s="531"/>
      <c r="AL126" s="219"/>
      <c r="AM126" s="493"/>
      <c r="AN126" s="534"/>
      <c r="AO126" s="531"/>
      <c r="AP126" s="219"/>
      <c r="AQ126" s="208">
        <v>112</v>
      </c>
      <c r="AR126" s="209" t="str">
        <f>IF(AU126="","",CONCATENATE(C126,"-",VLOOKUP(AS126,[15]Configuración!$J$75:$K$77,2,FALSE),'Matriz Riesgos 3a parte'!AQ126))</f>
        <v/>
      </c>
      <c r="AS126" s="210"/>
      <c r="AT126" s="211" t="str">
        <f>IFERROR(VLOOKUP(AS126,[15]Configuración!$AI$2:$AK$4,3,FALSE),"")</f>
        <v/>
      </c>
      <c r="AU126" s="210"/>
      <c r="AV126" s="210"/>
      <c r="AW126" s="210"/>
      <c r="AX126" s="210"/>
      <c r="AY126" s="210"/>
      <c r="AZ126" s="210"/>
      <c r="BA126" s="210"/>
      <c r="BB126" s="211" t="str">
        <f>IFERROR(VLOOKUP(BA126,[15]Configuración!$AI$7:$AK$8,3,FALSE),"")</f>
        <v/>
      </c>
      <c r="BC126" s="216" t="str">
        <f t="shared" si="25"/>
        <v/>
      </c>
      <c r="BD126" s="214" t="str">
        <f t="shared" si="28"/>
        <v/>
      </c>
      <c r="BE126" s="495"/>
      <c r="BF126" s="519"/>
      <c r="BG126" s="509"/>
      <c r="BH126" s="219"/>
      <c r="BI126" s="214" t="str">
        <f t="shared" si="29"/>
        <v/>
      </c>
      <c r="BJ126" s="516"/>
      <c r="BK126" s="516"/>
      <c r="BL126" s="516"/>
      <c r="BM126" s="495"/>
      <c r="BN126" s="519"/>
      <c r="BO126" s="509"/>
      <c r="BP126" s="219"/>
      <c r="BQ126" s="493"/>
      <c r="BR126" s="495"/>
      <c r="BS126" s="513"/>
      <c r="BT126" s="428"/>
      <c r="BU126" s="219" t="s">
        <v>1085</v>
      </c>
    </row>
    <row r="127" spans="1:73" ht="16.149999999999999" customHeight="1" x14ac:dyDescent="0.35">
      <c r="A127" s="534"/>
      <c r="B127" s="513"/>
      <c r="C127" s="188" t="str">
        <f>+B115</f>
        <v/>
      </c>
      <c r="D127" s="537"/>
      <c r="E127" s="220"/>
      <c r="F127" s="189">
        <v>13</v>
      </c>
      <c r="G127" s="221"/>
      <c r="H127" s="222"/>
      <c r="I127" s="221"/>
      <c r="J127" s="223" t="str">
        <f t="shared" si="22"/>
        <v/>
      </c>
      <c r="K127" s="221"/>
      <c r="L127" s="540"/>
      <c r="M127" s="193" t="str">
        <f t="shared" si="27"/>
        <v/>
      </c>
      <c r="N127" s="543"/>
      <c r="O127" s="156" t="str">
        <f t="shared" si="30"/>
        <v/>
      </c>
      <c r="P127" s="224">
        <v>13</v>
      </c>
      <c r="Q127" s="192" t="str">
        <f t="shared" si="24"/>
        <v/>
      </c>
      <c r="R127" s="221"/>
      <c r="S127" s="546"/>
      <c r="T127" s="546"/>
      <c r="U127" s="220"/>
      <c r="V127" s="499"/>
      <c r="W127" s="522"/>
      <c r="X127" s="499"/>
      <c r="Y127" s="522"/>
      <c r="Z127" s="219"/>
      <c r="AA127" s="525"/>
      <c r="AB127" s="513"/>
      <c r="AC127" s="219"/>
      <c r="AD127" s="505"/>
      <c r="AE127" s="528"/>
      <c r="AF127" s="499"/>
      <c r="AG127" s="502"/>
      <c r="AH127" s="505"/>
      <c r="AI127" s="219"/>
      <c r="AJ127" s="493"/>
      <c r="AK127" s="531"/>
      <c r="AL127" s="219"/>
      <c r="AM127" s="493"/>
      <c r="AN127" s="534"/>
      <c r="AO127" s="531"/>
      <c r="AP127" s="219"/>
      <c r="AQ127" s="208">
        <v>113</v>
      </c>
      <c r="AR127" s="209" t="str">
        <f>IF(AU127="","",CONCATENATE(C127,"-",VLOOKUP(AS127,[15]Configuración!$J$75:$K$77,2,FALSE),'Matriz Riesgos 3a parte'!AQ127))</f>
        <v/>
      </c>
      <c r="AS127" s="210"/>
      <c r="AT127" s="211" t="str">
        <f>IFERROR(VLOOKUP(AS127,[15]Configuración!$AI$2:$AK$4,3,FALSE),"")</f>
        <v/>
      </c>
      <c r="AU127" s="210"/>
      <c r="AV127" s="210"/>
      <c r="AW127" s="210"/>
      <c r="AX127" s="210"/>
      <c r="AY127" s="210"/>
      <c r="AZ127" s="210"/>
      <c r="BA127" s="210"/>
      <c r="BB127" s="211" t="str">
        <f>IFERROR(VLOOKUP(BA127,[15]Configuración!$AI$7:$AK$8,3,FALSE),"")</f>
        <v/>
      </c>
      <c r="BC127" s="216" t="str">
        <f t="shared" si="25"/>
        <v/>
      </c>
      <c r="BD127" s="214" t="str">
        <f t="shared" si="28"/>
        <v/>
      </c>
      <c r="BE127" s="495"/>
      <c r="BF127" s="519"/>
      <c r="BG127" s="509"/>
      <c r="BH127" s="219"/>
      <c r="BI127" s="214" t="str">
        <f t="shared" si="29"/>
        <v/>
      </c>
      <c r="BJ127" s="516"/>
      <c r="BK127" s="516"/>
      <c r="BL127" s="516"/>
      <c r="BM127" s="495"/>
      <c r="BN127" s="519"/>
      <c r="BO127" s="509"/>
      <c r="BP127" s="219"/>
      <c r="BQ127" s="493"/>
      <c r="BR127" s="495"/>
      <c r="BS127" s="513"/>
      <c r="BT127" s="428"/>
      <c r="BU127" s="219" t="s">
        <v>1085</v>
      </c>
    </row>
    <row r="128" spans="1:73" ht="16.149999999999999" customHeight="1" x14ac:dyDescent="0.35">
      <c r="A128" s="534"/>
      <c r="B128" s="513"/>
      <c r="C128" s="188" t="str">
        <f>+B115</f>
        <v/>
      </c>
      <c r="D128" s="537"/>
      <c r="E128" s="220"/>
      <c r="F128" s="189">
        <v>14</v>
      </c>
      <c r="G128" s="221"/>
      <c r="H128" s="222"/>
      <c r="I128" s="221"/>
      <c r="J128" s="223" t="str">
        <f t="shared" si="22"/>
        <v/>
      </c>
      <c r="K128" s="221"/>
      <c r="L128" s="540"/>
      <c r="M128" s="193" t="str">
        <f t="shared" si="27"/>
        <v/>
      </c>
      <c r="N128" s="543"/>
      <c r="O128" s="156" t="str">
        <f t="shared" si="30"/>
        <v/>
      </c>
      <c r="P128" s="224">
        <v>14</v>
      </c>
      <c r="Q128" s="192" t="str">
        <f t="shared" si="24"/>
        <v/>
      </c>
      <c r="R128" s="221"/>
      <c r="S128" s="546"/>
      <c r="T128" s="546"/>
      <c r="U128" s="220"/>
      <c r="V128" s="499"/>
      <c r="W128" s="522"/>
      <c r="X128" s="499"/>
      <c r="Y128" s="522"/>
      <c r="Z128" s="219"/>
      <c r="AA128" s="525"/>
      <c r="AB128" s="513"/>
      <c r="AC128" s="219"/>
      <c r="AD128" s="505"/>
      <c r="AE128" s="528"/>
      <c r="AF128" s="499"/>
      <c r="AG128" s="502"/>
      <c r="AH128" s="505"/>
      <c r="AI128" s="219"/>
      <c r="AJ128" s="493"/>
      <c r="AK128" s="531"/>
      <c r="AL128" s="219"/>
      <c r="AM128" s="493"/>
      <c r="AN128" s="534"/>
      <c r="AO128" s="531"/>
      <c r="AP128" s="219"/>
      <c r="AQ128" s="208">
        <v>114</v>
      </c>
      <c r="AR128" s="209" t="str">
        <f>IF(AU128="","",CONCATENATE(C128,"-",VLOOKUP(AS128,[15]Configuración!$J$75:$K$77,2,FALSE),'Matriz Riesgos 3a parte'!AQ128))</f>
        <v/>
      </c>
      <c r="AS128" s="210"/>
      <c r="AT128" s="211" t="str">
        <f>IFERROR(VLOOKUP(AS128,[15]Configuración!$AI$2:$AK$4,3,FALSE),"")</f>
        <v/>
      </c>
      <c r="AU128" s="210"/>
      <c r="AV128" s="210"/>
      <c r="AW128" s="210"/>
      <c r="AX128" s="210"/>
      <c r="AY128" s="210"/>
      <c r="AZ128" s="210"/>
      <c r="BA128" s="210"/>
      <c r="BB128" s="211" t="str">
        <f>IFERROR(VLOOKUP(BA128,[15]Configuración!$AI$7:$AK$8,3,FALSE),"")</f>
        <v/>
      </c>
      <c r="BC128" s="216" t="str">
        <f t="shared" si="25"/>
        <v/>
      </c>
      <c r="BD128" s="214" t="str">
        <f t="shared" si="28"/>
        <v/>
      </c>
      <c r="BE128" s="495"/>
      <c r="BF128" s="519"/>
      <c r="BG128" s="509"/>
      <c r="BH128" s="219"/>
      <c r="BI128" s="214" t="str">
        <f t="shared" si="29"/>
        <v/>
      </c>
      <c r="BJ128" s="516"/>
      <c r="BK128" s="516"/>
      <c r="BL128" s="516"/>
      <c r="BM128" s="495"/>
      <c r="BN128" s="519"/>
      <c r="BO128" s="509"/>
      <c r="BP128" s="219"/>
      <c r="BQ128" s="493"/>
      <c r="BR128" s="495"/>
      <c r="BS128" s="513"/>
      <c r="BT128" s="428"/>
      <c r="BU128" s="219" t="s">
        <v>1085</v>
      </c>
    </row>
    <row r="129" spans="1:73" ht="16.149999999999999" customHeight="1" x14ac:dyDescent="0.35">
      <c r="A129" s="534"/>
      <c r="B129" s="513"/>
      <c r="C129" s="188" t="str">
        <f>+B115</f>
        <v/>
      </c>
      <c r="D129" s="537"/>
      <c r="E129" s="220"/>
      <c r="F129" s="189">
        <v>15</v>
      </c>
      <c r="G129" s="221"/>
      <c r="H129" s="222"/>
      <c r="I129" s="221"/>
      <c r="J129" s="223" t="str">
        <f t="shared" si="22"/>
        <v/>
      </c>
      <c r="K129" s="221"/>
      <c r="L129" s="540"/>
      <c r="M129" s="193" t="str">
        <f t="shared" si="27"/>
        <v/>
      </c>
      <c r="N129" s="543"/>
      <c r="O129" s="156" t="str">
        <f t="shared" si="30"/>
        <v/>
      </c>
      <c r="P129" s="224">
        <v>15</v>
      </c>
      <c r="Q129" s="192" t="str">
        <f t="shared" si="24"/>
        <v/>
      </c>
      <c r="R129" s="221"/>
      <c r="S129" s="546"/>
      <c r="T129" s="546"/>
      <c r="U129" s="220"/>
      <c r="V129" s="499"/>
      <c r="W129" s="522"/>
      <c r="X129" s="499"/>
      <c r="Y129" s="522"/>
      <c r="Z129" s="219"/>
      <c r="AA129" s="525"/>
      <c r="AB129" s="513"/>
      <c r="AC129" s="219"/>
      <c r="AD129" s="505"/>
      <c r="AE129" s="528"/>
      <c r="AF129" s="499"/>
      <c r="AG129" s="502"/>
      <c r="AH129" s="505"/>
      <c r="AI129" s="219"/>
      <c r="AJ129" s="493"/>
      <c r="AK129" s="531"/>
      <c r="AL129" s="219"/>
      <c r="AM129" s="493"/>
      <c r="AN129" s="534"/>
      <c r="AO129" s="531"/>
      <c r="AP129" s="219"/>
      <c r="AQ129" s="208">
        <v>115</v>
      </c>
      <c r="AR129" s="209" t="str">
        <f>IF(AU129="","",CONCATENATE(C129,"-",VLOOKUP(AS129,[15]Configuración!$J$75:$K$77,2,FALSE),'Matriz Riesgos 3a parte'!AQ129))</f>
        <v/>
      </c>
      <c r="AS129" s="210"/>
      <c r="AT129" s="211" t="str">
        <f>IFERROR(VLOOKUP(AS129,[15]Configuración!$AI$2:$AK$4,3,FALSE),"")</f>
        <v/>
      </c>
      <c r="AU129" s="210"/>
      <c r="AV129" s="210"/>
      <c r="AW129" s="210"/>
      <c r="AX129" s="210"/>
      <c r="AY129" s="210"/>
      <c r="AZ129" s="210"/>
      <c r="BA129" s="210"/>
      <c r="BB129" s="211" t="str">
        <f>IFERROR(VLOOKUP(BA129,[15]Configuración!$AI$7:$AK$8,3,FALSE),"")</f>
        <v/>
      </c>
      <c r="BC129" s="216" t="str">
        <f t="shared" si="25"/>
        <v/>
      </c>
      <c r="BD129" s="214" t="str">
        <f t="shared" si="28"/>
        <v/>
      </c>
      <c r="BE129" s="495"/>
      <c r="BF129" s="519"/>
      <c r="BG129" s="509"/>
      <c r="BH129" s="219"/>
      <c r="BI129" s="214" t="str">
        <f t="shared" si="29"/>
        <v/>
      </c>
      <c r="BJ129" s="516"/>
      <c r="BK129" s="516"/>
      <c r="BL129" s="516"/>
      <c r="BM129" s="495"/>
      <c r="BN129" s="519"/>
      <c r="BO129" s="509"/>
      <c r="BP129" s="219"/>
      <c r="BQ129" s="493"/>
      <c r="BR129" s="495"/>
      <c r="BS129" s="513"/>
      <c r="BT129" s="428"/>
      <c r="BU129" s="219" t="s">
        <v>1085</v>
      </c>
    </row>
    <row r="130" spans="1:73" ht="16.149999999999999" customHeight="1" x14ac:dyDescent="0.35">
      <c r="A130" s="534"/>
      <c r="B130" s="513"/>
      <c r="C130" s="188" t="str">
        <f>+B115</f>
        <v/>
      </c>
      <c r="D130" s="537"/>
      <c r="E130" s="220"/>
      <c r="F130" s="189">
        <v>16</v>
      </c>
      <c r="G130" s="221"/>
      <c r="H130" s="222"/>
      <c r="I130" s="221"/>
      <c r="J130" s="223" t="str">
        <f t="shared" si="22"/>
        <v/>
      </c>
      <c r="K130" s="221"/>
      <c r="L130" s="540"/>
      <c r="M130" s="193" t="str">
        <f t="shared" si="27"/>
        <v/>
      </c>
      <c r="N130" s="543"/>
      <c r="O130" s="156" t="str">
        <f t="shared" si="30"/>
        <v/>
      </c>
      <c r="P130" s="224">
        <v>16</v>
      </c>
      <c r="Q130" s="192" t="str">
        <f t="shared" si="24"/>
        <v/>
      </c>
      <c r="R130" s="221"/>
      <c r="S130" s="546"/>
      <c r="T130" s="546"/>
      <c r="U130" s="220"/>
      <c r="V130" s="499"/>
      <c r="W130" s="522"/>
      <c r="X130" s="499"/>
      <c r="Y130" s="522"/>
      <c r="Z130" s="219"/>
      <c r="AA130" s="525"/>
      <c r="AB130" s="513"/>
      <c r="AC130" s="219"/>
      <c r="AD130" s="505"/>
      <c r="AE130" s="528"/>
      <c r="AF130" s="499"/>
      <c r="AG130" s="502"/>
      <c r="AH130" s="505"/>
      <c r="AI130" s="219"/>
      <c r="AJ130" s="493"/>
      <c r="AK130" s="531"/>
      <c r="AL130" s="219"/>
      <c r="AM130" s="493"/>
      <c r="AN130" s="534"/>
      <c r="AO130" s="531"/>
      <c r="AP130" s="219"/>
      <c r="AQ130" s="208">
        <v>116</v>
      </c>
      <c r="AR130" s="209" t="str">
        <f>IF(AU130="","",CONCATENATE(C130,"-",VLOOKUP(AS130,[15]Configuración!$J$75:$K$77,2,FALSE),'Matriz Riesgos 3a parte'!AQ130))</f>
        <v/>
      </c>
      <c r="AS130" s="210"/>
      <c r="AT130" s="211" t="str">
        <f>IFERROR(VLOOKUP(AS130,[15]Configuración!$AI$2:$AK$4,3,FALSE),"")</f>
        <v/>
      </c>
      <c r="AU130" s="210"/>
      <c r="AV130" s="210"/>
      <c r="AW130" s="210"/>
      <c r="AX130" s="210"/>
      <c r="AY130" s="210"/>
      <c r="AZ130" s="210"/>
      <c r="BA130" s="210"/>
      <c r="BB130" s="211" t="str">
        <f>IFERROR(VLOOKUP(BA130,[15]Configuración!$AI$7:$AK$8,3,FALSE),"")</f>
        <v/>
      </c>
      <c r="BC130" s="216" t="str">
        <f t="shared" si="25"/>
        <v/>
      </c>
      <c r="BD130" s="214" t="str">
        <f t="shared" si="28"/>
        <v/>
      </c>
      <c r="BE130" s="495"/>
      <c r="BF130" s="519"/>
      <c r="BG130" s="509"/>
      <c r="BH130" s="219"/>
      <c r="BI130" s="214" t="str">
        <f t="shared" si="29"/>
        <v/>
      </c>
      <c r="BJ130" s="516"/>
      <c r="BK130" s="516"/>
      <c r="BL130" s="516"/>
      <c r="BM130" s="495"/>
      <c r="BN130" s="519"/>
      <c r="BO130" s="509"/>
      <c r="BP130" s="219"/>
      <c r="BQ130" s="493"/>
      <c r="BR130" s="495"/>
      <c r="BS130" s="513"/>
      <c r="BT130" s="428"/>
      <c r="BU130" s="219" t="s">
        <v>1085</v>
      </c>
    </row>
    <row r="131" spans="1:73" ht="16.149999999999999" customHeight="1" x14ac:dyDescent="0.35">
      <c r="A131" s="534"/>
      <c r="B131" s="513"/>
      <c r="C131" s="188" t="str">
        <f>+B115</f>
        <v/>
      </c>
      <c r="D131" s="537"/>
      <c r="E131" s="220"/>
      <c r="F131" s="189">
        <v>17</v>
      </c>
      <c r="G131" s="221"/>
      <c r="H131" s="222"/>
      <c r="I131" s="221"/>
      <c r="J131" s="223" t="str">
        <f t="shared" si="22"/>
        <v/>
      </c>
      <c r="K131" s="221"/>
      <c r="L131" s="540"/>
      <c r="M131" s="193" t="str">
        <f t="shared" si="27"/>
        <v/>
      </c>
      <c r="N131" s="543"/>
      <c r="O131" s="156" t="str">
        <f t="shared" si="30"/>
        <v/>
      </c>
      <c r="P131" s="224">
        <v>17</v>
      </c>
      <c r="Q131" s="192" t="str">
        <f t="shared" si="24"/>
        <v/>
      </c>
      <c r="R131" s="221"/>
      <c r="S131" s="546"/>
      <c r="T131" s="546"/>
      <c r="U131" s="220"/>
      <c r="V131" s="499"/>
      <c r="W131" s="522"/>
      <c r="X131" s="499"/>
      <c r="Y131" s="522"/>
      <c r="Z131" s="219"/>
      <c r="AA131" s="525"/>
      <c r="AB131" s="513"/>
      <c r="AC131" s="219"/>
      <c r="AD131" s="505"/>
      <c r="AE131" s="528"/>
      <c r="AF131" s="499"/>
      <c r="AG131" s="502"/>
      <c r="AH131" s="505"/>
      <c r="AI131" s="219"/>
      <c r="AJ131" s="493"/>
      <c r="AK131" s="531"/>
      <c r="AL131" s="219"/>
      <c r="AM131" s="493"/>
      <c r="AN131" s="534"/>
      <c r="AO131" s="531"/>
      <c r="AP131" s="219"/>
      <c r="AQ131" s="208">
        <v>117</v>
      </c>
      <c r="AR131" s="209" t="str">
        <f>IF(AU131="","",CONCATENATE(C131,"-",VLOOKUP(AS131,[15]Configuración!$J$75:$K$77,2,FALSE),'Matriz Riesgos 3a parte'!AQ131))</f>
        <v/>
      </c>
      <c r="AS131" s="210"/>
      <c r="AT131" s="211" t="str">
        <f>IFERROR(VLOOKUP(AS131,[15]Configuración!$AI$2:$AK$4,3,FALSE),"")</f>
        <v/>
      </c>
      <c r="AU131" s="210"/>
      <c r="AV131" s="210"/>
      <c r="AW131" s="210"/>
      <c r="AX131" s="210"/>
      <c r="AY131" s="210"/>
      <c r="AZ131" s="210"/>
      <c r="BA131" s="210"/>
      <c r="BB131" s="211" t="str">
        <f>IFERROR(VLOOKUP(BA131,[15]Configuración!$AI$7:$AK$8,3,FALSE),"")</f>
        <v/>
      </c>
      <c r="BC131" s="216" t="str">
        <f t="shared" si="25"/>
        <v/>
      </c>
      <c r="BD131" s="214" t="str">
        <f t="shared" si="28"/>
        <v/>
      </c>
      <c r="BE131" s="495"/>
      <c r="BF131" s="519"/>
      <c r="BG131" s="509"/>
      <c r="BH131" s="219"/>
      <c r="BI131" s="214" t="str">
        <f t="shared" si="29"/>
        <v/>
      </c>
      <c r="BJ131" s="516"/>
      <c r="BK131" s="516"/>
      <c r="BL131" s="516"/>
      <c r="BM131" s="495"/>
      <c r="BN131" s="519"/>
      <c r="BO131" s="509"/>
      <c r="BP131" s="219"/>
      <c r="BQ131" s="493"/>
      <c r="BR131" s="495"/>
      <c r="BS131" s="513"/>
      <c r="BT131" s="428"/>
      <c r="BU131" s="219" t="s">
        <v>1085</v>
      </c>
    </row>
    <row r="132" spans="1:73" ht="16.149999999999999" customHeight="1" x14ac:dyDescent="0.35">
      <c r="A132" s="534"/>
      <c r="B132" s="513"/>
      <c r="C132" s="188" t="str">
        <f>+B115</f>
        <v/>
      </c>
      <c r="D132" s="537"/>
      <c r="E132" s="220"/>
      <c r="F132" s="189">
        <v>18</v>
      </c>
      <c r="G132" s="221"/>
      <c r="H132" s="222"/>
      <c r="I132" s="221"/>
      <c r="J132" s="223" t="str">
        <f t="shared" si="22"/>
        <v/>
      </c>
      <c r="K132" s="221"/>
      <c r="L132" s="540"/>
      <c r="M132" s="193" t="str">
        <f t="shared" si="27"/>
        <v/>
      </c>
      <c r="N132" s="543"/>
      <c r="O132" s="156" t="str">
        <f t="shared" si="30"/>
        <v/>
      </c>
      <c r="P132" s="224">
        <v>18</v>
      </c>
      <c r="Q132" s="192" t="str">
        <f t="shared" si="24"/>
        <v/>
      </c>
      <c r="R132" s="221"/>
      <c r="S132" s="546"/>
      <c r="T132" s="546"/>
      <c r="U132" s="220"/>
      <c r="V132" s="499"/>
      <c r="W132" s="522"/>
      <c r="X132" s="499"/>
      <c r="Y132" s="522"/>
      <c r="Z132" s="219"/>
      <c r="AA132" s="525"/>
      <c r="AB132" s="513"/>
      <c r="AC132" s="219"/>
      <c r="AD132" s="505"/>
      <c r="AE132" s="528"/>
      <c r="AF132" s="499"/>
      <c r="AG132" s="502"/>
      <c r="AH132" s="505"/>
      <c r="AI132" s="219"/>
      <c r="AJ132" s="493"/>
      <c r="AK132" s="531"/>
      <c r="AL132" s="219"/>
      <c r="AM132" s="493"/>
      <c r="AN132" s="534"/>
      <c r="AO132" s="531"/>
      <c r="AP132" s="219"/>
      <c r="AQ132" s="208">
        <v>118</v>
      </c>
      <c r="AR132" s="209" t="str">
        <f>IF(AU132="","",CONCATENATE(C132,"-",VLOOKUP(AS132,[15]Configuración!$J$75:$K$77,2,FALSE),'Matriz Riesgos 3a parte'!AQ132))</f>
        <v/>
      </c>
      <c r="AS132" s="210"/>
      <c r="AT132" s="211" t="str">
        <f>IFERROR(VLOOKUP(AS132,[15]Configuración!$AI$2:$AK$4,3,FALSE),"")</f>
        <v/>
      </c>
      <c r="AU132" s="210"/>
      <c r="AV132" s="210"/>
      <c r="AW132" s="210"/>
      <c r="AX132" s="210"/>
      <c r="AY132" s="210"/>
      <c r="AZ132" s="210"/>
      <c r="BA132" s="210"/>
      <c r="BB132" s="211" t="str">
        <f>IFERROR(VLOOKUP(BA132,[15]Configuración!$AI$7:$AK$8,3,FALSE),"")</f>
        <v/>
      </c>
      <c r="BC132" s="216" t="str">
        <f t="shared" si="25"/>
        <v/>
      </c>
      <c r="BD132" s="214" t="str">
        <f t="shared" si="28"/>
        <v/>
      </c>
      <c r="BE132" s="495"/>
      <c r="BF132" s="519"/>
      <c r="BG132" s="509"/>
      <c r="BH132" s="219"/>
      <c r="BI132" s="214" t="str">
        <f t="shared" si="29"/>
        <v/>
      </c>
      <c r="BJ132" s="516"/>
      <c r="BK132" s="516"/>
      <c r="BL132" s="516"/>
      <c r="BM132" s="495"/>
      <c r="BN132" s="519"/>
      <c r="BO132" s="509"/>
      <c r="BP132" s="219"/>
      <c r="BQ132" s="493"/>
      <c r="BR132" s="495"/>
      <c r="BS132" s="513"/>
      <c r="BT132" s="428"/>
      <c r="BU132" s="219" t="s">
        <v>1085</v>
      </c>
    </row>
    <row r="133" spans="1:73" ht="16.149999999999999" customHeight="1" x14ac:dyDescent="0.35">
      <c r="A133" s="534"/>
      <c r="B133" s="513"/>
      <c r="C133" s="188" t="str">
        <f>+B115</f>
        <v/>
      </c>
      <c r="D133" s="537"/>
      <c r="E133" s="220"/>
      <c r="F133" s="189">
        <v>19</v>
      </c>
      <c r="G133" s="221"/>
      <c r="H133" s="222"/>
      <c r="I133" s="221"/>
      <c r="J133" s="223" t="str">
        <f t="shared" si="22"/>
        <v/>
      </c>
      <c r="K133" s="221"/>
      <c r="L133" s="540"/>
      <c r="M133" s="193" t="str">
        <f t="shared" si="27"/>
        <v/>
      </c>
      <c r="N133" s="543"/>
      <c r="O133" s="156" t="str">
        <f t="shared" si="30"/>
        <v/>
      </c>
      <c r="P133" s="224">
        <v>19</v>
      </c>
      <c r="Q133" s="192" t="str">
        <f t="shared" si="24"/>
        <v/>
      </c>
      <c r="R133" s="221"/>
      <c r="S133" s="546"/>
      <c r="T133" s="546"/>
      <c r="U133" s="220"/>
      <c r="V133" s="499"/>
      <c r="W133" s="522"/>
      <c r="X133" s="499"/>
      <c r="Y133" s="522"/>
      <c r="Z133" s="219"/>
      <c r="AA133" s="525"/>
      <c r="AB133" s="513"/>
      <c r="AC133" s="219"/>
      <c r="AD133" s="505"/>
      <c r="AE133" s="528"/>
      <c r="AF133" s="499"/>
      <c r="AG133" s="502"/>
      <c r="AH133" s="505"/>
      <c r="AI133" s="219"/>
      <c r="AJ133" s="493"/>
      <c r="AK133" s="531"/>
      <c r="AL133" s="219"/>
      <c r="AM133" s="493"/>
      <c r="AN133" s="534"/>
      <c r="AO133" s="531"/>
      <c r="AP133" s="219"/>
      <c r="AQ133" s="208">
        <v>119</v>
      </c>
      <c r="AR133" s="209" t="str">
        <f>IF(AU133="","",CONCATENATE(C133,"-",VLOOKUP(AS133,[15]Configuración!$J$75:$K$77,2,FALSE),'Matriz Riesgos 3a parte'!AQ133))</f>
        <v/>
      </c>
      <c r="AS133" s="210"/>
      <c r="AT133" s="211" t="str">
        <f>IFERROR(VLOOKUP(AS133,[15]Configuración!$AI$2:$AK$4,3,FALSE),"")</f>
        <v/>
      </c>
      <c r="AU133" s="210"/>
      <c r="AV133" s="210"/>
      <c r="AW133" s="210"/>
      <c r="AX133" s="210"/>
      <c r="AY133" s="210"/>
      <c r="AZ133" s="210"/>
      <c r="BA133" s="210"/>
      <c r="BB133" s="211" t="str">
        <f>IFERROR(VLOOKUP(BA133,[15]Configuración!$AI$7:$AK$8,3,FALSE),"")</f>
        <v/>
      </c>
      <c r="BC133" s="216" t="str">
        <f t="shared" si="25"/>
        <v/>
      </c>
      <c r="BD133" s="214" t="str">
        <f t="shared" si="28"/>
        <v/>
      </c>
      <c r="BE133" s="495"/>
      <c r="BF133" s="519"/>
      <c r="BG133" s="509"/>
      <c r="BH133" s="219"/>
      <c r="BI133" s="214" t="str">
        <f t="shared" si="29"/>
        <v/>
      </c>
      <c r="BJ133" s="516"/>
      <c r="BK133" s="516"/>
      <c r="BL133" s="516"/>
      <c r="BM133" s="495"/>
      <c r="BN133" s="519"/>
      <c r="BO133" s="509"/>
      <c r="BP133" s="219"/>
      <c r="BQ133" s="493"/>
      <c r="BR133" s="495"/>
      <c r="BS133" s="513"/>
      <c r="BT133" s="428"/>
      <c r="BU133" s="219" t="s">
        <v>1085</v>
      </c>
    </row>
    <row r="134" spans="1:73" ht="16.149999999999999" customHeight="1" thickBot="1" x14ac:dyDescent="0.4">
      <c r="A134" s="535"/>
      <c r="B134" s="514"/>
      <c r="C134" s="218" t="str">
        <f>+B115</f>
        <v/>
      </c>
      <c r="D134" s="538"/>
      <c r="E134" s="220"/>
      <c r="F134" s="225">
        <v>20</v>
      </c>
      <c r="G134" s="226"/>
      <c r="H134" s="227"/>
      <c r="I134" s="226"/>
      <c r="J134" s="228" t="str">
        <f t="shared" si="22"/>
        <v/>
      </c>
      <c r="K134" s="226"/>
      <c r="L134" s="541"/>
      <c r="M134" s="229" t="str">
        <f t="shared" si="27"/>
        <v/>
      </c>
      <c r="N134" s="544"/>
      <c r="O134" s="230" t="str">
        <f t="shared" si="30"/>
        <v/>
      </c>
      <c r="P134" s="231">
        <v>20</v>
      </c>
      <c r="Q134" s="228" t="str">
        <f t="shared" si="24"/>
        <v/>
      </c>
      <c r="R134" s="226"/>
      <c r="S134" s="547"/>
      <c r="T134" s="547"/>
      <c r="U134" s="220"/>
      <c r="V134" s="500"/>
      <c r="W134" s="523"/>
      <c r="X134" s="500"/>
      <c r="Y134" s="523"/>
      <c r="Z134" s="219"/>
      <c r="AA134" s="526"/>
      <c r="AB134" s="514"/>
      <c r="AC134" s="219"/>
      <c r="AD134" s="506"/>
      <c r="AE134" s="529"/>
      <c r="AF134" s="500"/>
      <c r="AG134" s="503"/>
      <c r="AH134" s="506"/>
      <c r="AI134" s="219"/>
      <c r="AJ134" s="507"/>
      <c r="AK134" s="532"/>
      <c r="AL134" s="219"/>
      <c r="AM134" s="507"/>
      <c r="AN134" s="535"/>
      <c r="AO134" s="532"/>
      <c r="AP134" s="219"/>
      <c r="AQ134" s="232">
        <v>120</v>
      </c>
      <c r="AR134" s="233" t="str">
        <f>IF(AU134="","",CONCATENATE(C134,"-",VLOOKUP(AS134,[15]Configuración!$J$75:$K$77,2,FALSE),'Matriz Riesgos 3a parte'!AQ134))</f>
        <v/>
      </c>
      <c r="AS134" s="234"/>
      <c r="AT134" s="235" t="str">
        <f>IFERROR(VLOOKUP(AS134,[15]Configuración!$AI$2:$AK$4,3,FALSE),"")</f>
        <v/>
      </c>
      <c r="AU134" s="234"/>
      <c r="AV134" s="234"/>
      <c r="AW134" s="234"/>
      <c r="AX134" s="234"/>
      <c r="AY134" s="234"/>
      <c r="AZ134" s="234"/>
      <c r="BA134" s="234"/>
      <c r="BB134" s="235" t="str">
        <f>IFERROR(VLOOKUP(BA134,[15]Configuración!$AI$7:$AK$8,3,FALSE),"")</f>
        <v/>
      </c>
      <c r="BC134" s="236" t="str">
        <f t="shared" si="25"/>
        <v/>
      </c>
      <c r="BD134" s="237" t="str">
        <f t="shared" si="28"/>
        <v/>
      </c>
      <c r="BE134" s="511"/>
      <c r="BF134" s="520"/>
      <c r="BG134" s="510"/>
      <c r="BH134" s="219"/>
      <c r="BI134" s="237" t="str">
        <f t="shared" si="29"/>
        <v/>
      </c>
      <c r="BJ134" s="517"/>
      <c r="BK134" s="517"/>
      <c r="BL134" s="517"/>
      <c r="BM134" s="511"/>
      <c r="BN134" s="520"/>
      <c r="BO134" s="510"/>
      <c r="BP134" s="219"/>
      <c r="BQ134" s="507"/>
      <c r="BR134" s="511"/>
      <c r="BS134" s="514"/>
      <c r="BT134" s="429"/>
      <c r="BU134" s="219" t="s">
        <v>1085</v>
      </c>
    </row>
    <row r="135" spans="1:73" s="33" customFormat="1" ht="16.149999999999999" customHeight="1" x14ac:dyDescent="0.35">
      <c r="A135" s="533" t="str">
        <f>+M135</f>
        <v/>
      </c>
      <c r="B135" s="512" t="str">
        <f>IFERROR(VLOOKUP(D135,[15]Configuración!$G$2:$H$19,2,FALSE),"")</f>
        <v/>
      </c>
      <c r="C135" s="178" t="str">
        <f>+B135</f>
        <v/>
      </c>
      <c r="D135" s="536"/>
      <c r="E135" s="179"/>
      <c r="F135" s="180">
        <v>1</v>
      </c>
      <c r="G135" s="181"/>
      <c r="H135" s="182"/>
      <c r="I135" s="183"/>
      <c r="J135" s="184" t="str">
        <f t="shared" si="22"/>
        <v/>
      </c>
      <c r="K135" s="183"/>
      <c r="L135" s="539">
        <v>120</v>
      </c>
      <c r="M135" s="185" t="str">
        <f>IF($B135="","",CONCATENATE("R",L135,"-",$B135))</f>
        <v/>
      </c>
      <c r="N135" s="542"/>
      <c r="O135" s="183"/>
      <c r="P135" s="186">
        <v>1</v>
      </c>
      <c r="Q135" s="184" t="str">
        <f t="shared" si="24"/>
        <v/>
      </c>
      <c r="R135" s="183"/>
      <c r="S135" s="545"/>
      <c r="T135" s="545"/>
      <c r="U135" s="179"/>
      <c r="V135" s="498"/>
      <c r="W135" s="521" t="str">
        <f>IFERROR(VLOOKUP(V135,[15]Configuración!$L$9:$M$13,2,FALSE),"")</f>
        <v/>
      </c>
      <c r="X135" s="498"/>
      <c r="Y135" s="521" t="str">
        <f>IFERROR((VLOOKUP(X135,[15]Configuración!$L$2:$N$6,2,FALSE)),"")</f>
        <v/>
      </c>
      <c r="Z135" s="187"/>
      <c r="AA135" s="524" t="str">
        <f>IFERROR(VLOOKUP(A135,'[15]Preguntas Corrupción'!$B$5:$W$105,22,FALSE),"")</f>
        <v/>
      </c>
      <c r="AB135" s="512" t="str">
        <f>IF($AA135="","",IF($AA135=0,"",IF($AA135&lt;=5,[15]Configuración!$R$11,IF($AA135&lt;=11,[15]Configuración!$R$10,IF($AA135&lt;=19,[15]Configuración!$R$9,"")))))</f>
        <v/>
      </c>
      <c r="AC135" s="187"/>
      <c r="AD135" s="504"/>
      <c r="AE135" s="527"/>
      <c r="AF135" s="498"/>
      <c r="AG135" s="501" t="str">
        <f>IF($AF135="","",IF($AF135&gt;=-25,[15]Configuración!$R$50,IF($AF135&gt;-75,[15]Configuración!$R$49,IF($AF135&lt;=-75,[15]Configuración!$R$48,""))))</f>
        <v/>
      </c>
      <c r="AH135" s="504"/>
      <c r="AI135" s="187"/>
      <c r="AJ135" s="492" t="str">
        <f>IF(N135=[15]Configuración!$J$58,'Matriz Riesgos 3a parte'!#REF!,IF(N135=[15]Configuración!$J$61,'Matriz Riesgos 3a parte'!#REF!,IF(N135=[15]Configuración!$J$57,MAX('Matriz Riesgos 3a parte'!#REF!,'Matriz Riesgos 3a parte'!#REF!),IF(N135=[15]Configuración!$J$60,MAX('Matriz Riesgos 3a parte'!#REF!,'Matriz Riesgos 3a parte'!#REF!),IF(N135=[15]Configuración!$J$59,'Matriz Riesgos 3a parte'!#REF!,IF(N135=[15]Configuración!$J$62,MAX('Matriz Riesgos 3a parte'!#REF!,'Matriz Riesgos 3a parte'!#REF!),""))))))</f>
        <v/>
      </c>
      <c r="AK135" s="530" t="str">
        <f>IFERROR(VLOOKUP(AJ135,[15]Configuración!$S$2:$T$6,2,FALSE),"")</f>
        <v/>
      </c>
      <c r="AL135" s="187"/>
      <c r="AM135" s="492" t="str">
        <f>IFERROR(IF(N135=[15]Configuración!$J$58,W135*AJ135,AJ135*Y135),"")</f>
        <v/>
      </c>
      <c r="AN135" s="533" t="str">
        <f>IF(N135="Corrupción",CONCATENATE(W135,"-",AJ135),CONCATENATE(Y135,"-",AJ135))</f>
        <v>-</v>
      </c>
      <c r="AO135" s="530" t="str">
        <f>IFERROR(VLOOKUP(AN135,[15]Configuración!$AD$7:$AF$31,3,FALSE),"")</f>
        <v/>
      </c>
      <c r="AP135" s="187"/>
      <c r="AQ135" s="200">
        <v>101</v>
      </c>
      <c r="AR135" s="201" t="str">
        <f>IF(AU135="","",CONCATENATE(C135,"-",VLOOKUP(AS135,[15]Configuración!$J$75:$K$77,2,FALSE),'Matriz Riesgos 3a parte'!AQ135))</f>
        <v/>
      </c>
      <c r="AS135" s="202"/>
      <c r="AT135" s="203" t="str">
        <f>IFERROR(VLOOKUP(AS135,[15]Configuración!$AI$2:$AK$4,3,FALSE),"")</f>
        <v/>
      </c>
      <c r="AU135" s="202"/>
      <c r="AV135" s="202"/>
      <c r="AW135" s="202"/>
      <c r="AX135" s="202"/>
      <c r="AY135" s="202"/>
      <c r="AZ135" s="202"/>
      <c r="BA135" s="202"/>
      <c r="BB135" s="203" t="str">
        <f>IFERROR(VLOOKUP(BA135,[15]Configuración!$AI$7:$AK$8,3,FALSE),"")</f>
        <v/>
      </c>
      <c r="BC135" s="217" t="str">
        <f t="shared" si="25"/>
        <v/>
      </c>
      <c r="BD135" s="206" t="str">
        <f>IF(AS135&lt;&gt;"Correctivo",IFERROR(#REF!-(#REF!*BC135),""),#REF!)</f>
        <v/>
      </c>
      <c r="BE135" s="494" t="e">
        <f>VLOOKUP($N135,[15]Configuración!$BQ$3:$BS$8,2,FALSE)</f>
        <v>#N/A</v>
      </c>
      <c r="BF135" s="518" t="str">
        <f>IF(MIN(BD135:BD154)=0,"",IF(MIN(BD135:BD154)&gt;=BE135,MIN(BD135:BD154),BE135))</f>
        <v/>
      </c>
      <c r="BG135" s="508" t="str">
        <f>IF('Matriz Riesgos 3a parte'!BF135&lt;=[15]Configuración!$M$6,[15]Configuración!$O$6,IF('Matriz Riesgos 3a parte'!BF135&lt;=[15]Configuración!$M$5,[15]Configuración!$O$5,IF('Matriz Riesgos 3a parte'!BF135&lt;=[15]Configuración!$M$4,[15]Configuración!$O$4,IF('Matriz Riesgos 3a parte'!BF135&lt;=[15]Configuración!$M$3,[15]Configuración!$O$3,IF('Matriz Riesgos 3a parte'!BF135&lt;=[15]Configuración!$M$2,[15]Configuración!$O$2,"")))))</f>
        <v/>
      </c>
      <c r="BH135" s="187"/>
      <c r="BI135" s="206" t="str">
        <f>IF(AS135="","",IF(AS135="Correctivo",IFERROR(AJ135-(AJ135*BC135),""),AJ135))</f>
        <v/>
      </c>
      <c r="BJ135" s="515" t="str">
        <f>IF(MIN(BI135:BI154)=0,"",IF(MIN(BI135:BI154)&lt;=[15]Configuración!$U$6,[15]Configuración!$S$6,IF(MIN(BI135:BI154)&lt;=[15]Configuración!$U$5,[15]Configuración!$S$5,IF(MIN(BI135:BI154)&lt;=[15]Configuración!$U$4,[15]Configuración!$S$4,IF(MIN(BI135:BI154)&lt;=[15]Configuración!$U$3,[15]Configuración!$S$3,IF(MIN(BI135:BI154)&lt;=[15]Configuración!$U$2,[15]Configuración!$S$2,""))))))</f>
        <v/>
      </c>
      <c r="BK135" s="515" t="str">
        <f>IF(MIN(BI135:BI154)=0,"",IF(MIN(BI135:BI154)&lt;=[15]Configuración!$W$6,[15]Configuración!$S$6,IF(MIN(BI135:BI154)&lt;=[15]Configuración!$W$4,[15]Configuración!$S$4,IF(MIN(BI135:BI154)&lt;=[15]Configuración!$W$2,[15]Configuración!$S$2))))</f>
        <v/>
      </c>
      <c r="BL135" s="515" t="str">
        <f>IF(N135="Gestión",BJ135,IF(N135="Fiscal",BJ135,IF(N135="Corrupción",BJ135,IF(N135="Seguridad  información",BJ135,BK135))))</f>
        <v/>
      </c>
      <c r="BM135" s="494" t="str">
        <f>IF(N135="","",VLOOKUP($N135,[15]Configuración!$BQ$3:$BS$8,3,FALSE))</f>
        <v/>
      </c>
      <c r="BN135" s="518" t="str">
        <f t="shared" ref="BN135" si="31">IF(BL135=0,"",IF(BL135&gt;=BM135,BL135,BM135))</f>
        <v/>
      </c>
      <c r="BO135" s="508" t="str">
        <f>IF('Matriz Riesgos 3a parte'!BN135&lt;=[15]Configuración!$S$6,[15]Configuración!$T$6,IF('Matriz Riesgos 3a parte'!BN135&lt;=[15]Configuración!$S$5,[15]Configuración!$T$5,IF('Matriz Riesgos 3a parte'!BN135&lt;=[15]Configuración!$S$4,[15]Configuración!$T$4,IF('Matriz Riesgos 3a parte'!BN135&lt;=[15]Configuración!$S$3,[15]Configuración!$T$3,IF('Matriz Riesgos 3a parte'!BN135&lt;=[15]Configuración!$S$2,[15]Configuración!$T$2,"")))))</f>
        <v/>
      </c>
      <c r="BP135" s="187"/>
      <c r="BQ135" s="492" t="str">
        <f>IFERROR((+BN135*BF135),"")</f>
        <v/>
      </c>
      <c r="BR135" s="494" t="str">
        <f>CONCATENATE(BG135,"-",BO135)</f>
        <v>-</v>
      </c>
      <c r="BS135" s="512" t="str">
        <f>IFERROR(VLOOKUP(BR135,[15]Configuración!$AE$7:$AF$31,2,FALSE),"")</f>
        <v/>
      </c>
      <c r="BT135" s="461" t="str">
        <f>IFERROR(VLOOKUP(BS135,[15]Configuración!$AF$7:$AG$31,2,FALSE),"")</f>
        <v/>
      </c>
      <c r="BU135" s="219" t="s">
        <v>1085</v>
      </c>
    </row>
    <row r="136" spans="1:73" s="33" customFormat="1" ht="16.149999999999999" customHeight="1" x14ac:dyDescent="0.35">
      <c r="A136" s="534"/>
      <c r="B136" s="513"/>
      <c r="C136" s="188" t="str">
        <f>+B135</f>
        <v/>
      </c>
      <c r="D136" s="537"/>
      <c r="E136" s="179"/>
      <c r="F136" s="189">
        <v>2</v>
      </c>
      <c r="G136" s="190"/>
      <c r="H136" s="191"/>
      <c r="I136" s="190"/>
      <c r="J136" s="192" t="str">
        <f t="shared" si="22"/>
        <v/>
      </c>
      <c r="K136" s="190"/>
      <c r="L136" s="540"/>
      <c r="M136" s="193" t="str">
        <f>+M135</f>
        <v/>
      </c>
      <c r="N136" s="543"/>
      <c r="O136" s="156" t="str">
        <f>IF(O135="","",O135)</f>
        <v/>
      </c>
      <c r="P136" s="194">
        <v>2</v>
      </c>
      <c r="Q136" s="192" t="str">
        <f t="shared" si="24"/>
        <v/>
      </c>
      <c r="R136" s="195"/>
      <c r="S136" s="546"/>
      <c r="T136" s="546"/>
      <c r="U136" s="179"/>
      <c r="V136" s="499"/>
      <c r="W136" s="522"/>
      <c r="X136" s="499"/>
      <c r="Y136" s="522"/>
      <c r="Z136" s="187"/>
      <c r="AA136" s="525"/>
      <c r="AB136" s="513"/>
      <c r="AC136" s="187"/>
      <c r="AD136" s="505"/>
      <c r="AE136" s="528"/>
      <c r="AF136" s="499"/>
      <c r="AG136" s="502"/>
      <c r="AH136" s="505"/>
      <c r="AI136" s="187"/>
      <c r="AJ136" s="493"/>
      <c r="AK136" s="531"/>
      <c r="AL136" s="187"/>
      <c r="AM136" s="493"/>
      <c r="AN136" s="534"/>
      <c r="AO136" s="531"/>
      <c r="AP136" s="187"/>
      <c r="AQ136" s="208">
        <v>102</v>
      </c>
      <c r="AR136" s="209" t="str">
        <f>IF(AU136="","",CONCATENATE(C136,"-",VLOOKUP(AS136,[15]Configuración!$J$75:$K$77,2,FALSE),'Matriz Riesgos 3a parte'!AQ136))</f>
        <v/>
      </c>
      <c r="AS136" s="210"/>
      <c r="AT136" s="211" t="str">
        <f>IFERROR(VLOOKUP(AS136,[15]Configuración!$AI$2:$AK$4,3,FALSE),"")</f>
        <v/>
      </c>
      <c r="AU136" s="210"/>
      <c r="AV136" s="210"/>
      <c r="AW136" s="210"/>
      <c r="AX136" s="210"/>
      <c r="AY136" s="210"/>
      <c r="AZ136" s="210"/>
      <c r="BA136" s="210"/>
      <c r="BB136" s="211" t="str">
        <f>IFERROR(VLOOKUP(BA136,[15]Configuración!$AI$7:$AK$8,3,FALSE),"")</f>
        <v/>
      </c>
      <c r="BC136" s="216" t="str">
        <f t="shared" si="25"/>
        <v/>
      </c>
      <c r="BD136" s="214" t="str">
        <f>IF(AS136&lt;&gt;"Correctivo",IFERROR(BD135-(BC136*BD135),""),BD135)</f>
        <v/>
      </c>
      <c r="BE136" s="495"/>
      <c r="BF136" s="519"/>
      <c r="BG136" s="509"/>
      <c r="BH136" s="187"/>
      <c r="BI136" s="214" t="str">
        <f>IF(AS136="","",IF(AS136="Correctivo",IFERROR(BI135-(BC136*BI135),""),BI135))</f>
        <v/>
      </c>
      <c r="BJ136" s="516"/>
      <c r="BK136" s="516"/>
      <c r="BL136" s="516"/>
      <c r="BM136" s="495"/>
      <c r="BN136" s="519"/>
      <c r="BO136" s="509"/>
      <c r="BP136" s="187"/>
      <c r="BQ136" s="493"/>
      <c r="BR136" s="495"/>
      <c r="BS136" s="513"/>
      <c r="BT136" s="428"/>
      <c r="BU136" s="219" t="s">
        <v>1085</v>
      </c>
    </row>
    <row r="137" spans="1:73" s="33" customFormat="1" ht="16.149999999999999" customHeight="1" x14ac:dyDescent="0.35">
      <c r="A137" s="534"/>
      <c r="B137" s="513"/>
      <c r="C137" s="188" t="str">
        <f>+B135</f>
        <v/>
      </c>
      <c r="D137" s="537"/>
      <c r="E137" s="179"/>
      <c r="F137" s="189">
        <v>3</v>
      </c>
      <c r="G137" s="190"/>
      <c r="H137" s="191"/>
      <c r="I137" s="195"/>
      <c r="J137" s="192" t="str">
        <f t="shared" si="22"/>
        <v/>
      </c>
      <c r="K137" s="195"/>
      <c r="L137" s="540"/>
      <c r="M137" s="193" t="str">
        <f t="shared" ref="M137:M154" si="32">+M136</f>
        <v/>
      </c>
      <c r="N137" s="543"/>
      <c r="O137" s="156" t="str">
        <f>+O136</f>
        <v/>
      </c>
      <c r="P137" s="194">
        <v>3</v>
      </c>
      <c r="Q137" s="192" t="str">
        <f t="shared" si="24"/>
        <v/>
      </c>
      <c r="R137" s="195"/>
      <c r="S137" s="546"/>
      <c r="T137" s="546"/>
      <c r="U137" s="179"/>
      <c r="V137" s="499"/>
      <c r="W137" s="522"/>
      <c r="X137" s="499"/>
      <c r="Y137" s="522"/>
      <c r="Z137" s="187"/>
      <c r="AA137" s="525"/>
      <c r="AB137" s="513"/>
      <c r="AC137" s="187"/>
      <c r="AD137" s="505"/>
      <c r="AE137" s="528"/>
      <c r="AF137" s="499"/>
      <c r="AG137" s="502"/>
      <c r="AH137" s="505"/>
      <c r="AI137" s="187"/>
      <c r="AJ137" s="493"/>
      <c r="AK137" s="531"/>
      <c r="AL137" s="187"/>
      <c r="AM137" s="493"/>
      <c r="AN137" s="534"/>
      <c r="AO137" s="531"/>
      <c r="AP137" s="187"/>
      <c r="AQ137" s="208">
        <v>103</v>
      </c>
      <c r="AR137" s="209" t="str">
        <f>IF(AU137="","",CONCATENATE(C137,"-",VLOOKUP(AS137,[15]Configuración!$J$75:$K$77,2,FALSE),'Matriz Riesgos 3a parte'!AQ137))</f>
        <v/>
      </c>
      <c r="AS137" s="210"/>
      <c r="AT137" s="211" t="str">
        <f>IFERROR(VLOOKUP(AS137,[15]Configuración!$AI$2:$AK$4,3,FALSE),"")</f>
        <v/>
      </c>
      <c r="AU137" s="210"/>
      <c r="AV137" s="210"/>
      <c r="AW137" s="210"/>
      <c r="AX137" s="210"/>
      <c r="AY137" s="210"/>
      <c r="AZ137" s="210"/>
      <c r="BA137" s="210"/>
      <c r="BB137" s="211" t="str">
        <f>IFERROR(VLOOKUP(BA137,[15]Configuración!$AI$7:$AK$8,3,FALSE),"")</f>
        <v/>
      </c>
      <c r="BC137" s="216" t="str">
        <f t="shared" si="25"/>
        <v/>
      </c>
      <c r="BD137" s="214" t="str">
        <f t="shared" ref="BD137:BD154" si="33">IF(AS137&lt;&gt;"Correctivo",IFERROR(BD136-(BC137*BD136),""),BD136)</f>
        <v/>
      </c>
      <c r="BE137" s="495"/>
      <c r="BF137" s="519"/>
      <c r="BG137" s="509"/>
      <c r="BH137" s="187"/>
      <c r="BI137" s="214" t="str">
        <f t="shared" ref="BI137:BI154" si="34">IF(AS137="","",IF(AS137="Correctivo",IFERROR(BI136-(BC137*BI136),""),BI136))</f>
        <v/>
      </c>
      <c r="BJ137" s="516"/>
      <c r="BK137" s="516"/>
      <c r="BL137" s="516"/>
      <c r="BM137" s="495"/>
      <c r="BN137" s="519"/>
      <c r="BO137" s="509"/>
      <c r="BP137" s="187"/>
      <c r="BQ137" s="493"/>
      <c r="BR137" s="495"/>
      <c r="BS137" s="513"/>
      <c r="BT137" s="428"/>
      <c r="BU137" s="219" t="s">
        <v>1085</v>
      </c>
    </row>
    <row r="138" spans="1:73" s="33" customFormat="1" ht="16.149999999999999" customHeight="1" x14ac:dyDescent="0.35">
      <c r="A138" s="534"/>
      <c r="B138" s="513"/>
      <c r="C138" s="188" t="str">
        <f>+B135</f>
        <v/>
      </c>
      <c r="D138" s="537"/>
      <c r="E138" s="179"/>
      <c r="F138" s="189">
        <v>4</v>
      </c>
      <c r="G138" s="190"/>
      <c r="H138" s="191"/>
      <c r="I138" s="190"/>
      <c r="J138" s="192" t="str">
        <f t="shared" si="22"/>
        <v/>
      </c>
      <c r="K138" s="190"/>
      <c r="L138" s="540"/>
      <c r="M138" s="193" t="str">
        <f t="shared" si="32"/>
        <v/>
      </c>
      <c r="N138" s="543"/>
      <c r="O138" s="156" t="str">
        <f>+O137</f>
        <v/>
      </c>
      <c r="P138" s="194">
        <v>4</v>
      </c>
      <c r="Q138" s="192" t="str">
        <f t="shared" si="24"/>
        <v/>
      </c>
      <c r="R138" s="190"/>
      <c r="S138" s="546"/>
      <c r="T138" s="546"/>
      <c r="U138" s="179"/>
      <c r="V138" s="499"/>
      <c r="W138" s="522"/>
      <c r="X138" s="499"/>
      <c r="Y138" s="522"/>
      <c r="Z138" s="187"/>
      <c r="AA138" s="525"/>
      <c r="AB138" s="513"/>
      <c r="AC138" s="187"/>
      <c r="AD138" s="505"/>
      <c r="AE138" s="528"/>
      <c r="AF138" s="499"/>
      <c r="AG138" s="502"/>
      <c r="AH138" s="505"/>
      <c r="AI138" s="187"/>
      <c r="AJ138" s="493"/>
      <c r="AK138" s="531"/>
      <c r="AL138" s="187"/>
      <c r="AM138" s="493"/>
      <c r="AN138" s="534"/>
      <c r="AO138" s="531"/>
      <c r="AP138" s="187"/>
      <c r="AQ138" s="208">
        <v>104</v>
      </c>
      <c r="AR138" s="209" t="str">
        <f>IF(AU138="","",CONCATENATE(C138,"-",VLOOKUP(AS138,[15]Configuración!$J$75:$K$77,2,FALSE),'Matriz Riesgos 3a parte'!AQ138))</f>
        <v/>
      </c>
      <c r="AS138" s="210"/>
      <c r="AT138" s="211" t="str">
        <f>IFERROR(VLOOKUP(AS138,[15]Configuración!$AI$2:$AK$4,3,FALSE),"")</f>
        <v/>
      </c>
      <c r="AU138" s="210"/>
      <c r="AV138" s="210"/>
      <c r="AW138" s="210"/>
      <c r="AX138" s="210"/>
      <c r="AY138" s="210"/>
      <c r="AZ138" s="210"/>
      <c r="BA138" s="210"/>
      <c r="BB138" s="211" t="str">
        <f>IFERROR(VLOOKUP(BA138,[15]Configuración!$AI$7:$AK$8,3,FALSE),"")</f>
        <v/>
      </c>
      <c r="BC138" s="216" t="str">
        <f t="shared" si="25"/>
        <v/>
      </c>
      <c r="BD138" s="214" t="str">
        <f t="shared" si="33"/>
        <v/>
      </c>
      <c r="BE138" s="495"/>
      <c r="BF138" s="519"/>
      <c r="BG138" s="509"/>
      <c r="BH138" s="187"/>
      <c r="BI138" s="214" t="str">
        <f t="shared" si="34"/>
        <v/>
      </c>
      <c r="BJ138" s="516"/>
      <c r="BK138" s="516"/>
      <c r="BL138" s="516"/>
      <c r="BM138" s="495"/>
      <c r="BN138" s="519"/>
      <c r="BO138" s="509"/>
      <c r="BP138" s="187"/>
      <c r="BQ138" s="493"/>
      <c r="BR138" s="495"/>
      <c r="BS138" s="513"/>
      <c r="BT138" s="428"/>
      <c r="BU138" s="219" t="s">
        <v>1085</v>
      </c>
    </row>
    <row r="139" spans="1:73" s="33" customFormat="1" ht="16.149999999999999" customHeight="1" x14ac:dyDescent="0.35">
      <c r="A139" s="534"/>
      <c r="B139" s="513"/>
      <c r="C139" s="188" t="str">
        <f>+B135</f>
        <v/>
      </c>
      <c r="D139" s="537"/>
      <c r="E139" s="179"/>
      <c r="F139" s="189">
        <v>5</v>
      </c>
      <c r="G139" s="190"/>
      <c r="H139" s="191"/>
      <c r="I139" s="195"/>
      <c r="J139" s="192" t="str">
        <f t="shared" si="22"/>
        <v/>
      </c>
      <c r="K139" s="195"/>
      <c r="L139" s="540"/>
      <c r="M139" s="193" t="str">
        <f t="shared" si="32"/>
        <v/>
      </c>
      <c r="N139" s="543"/>
      <c r="O139" s="156" t="str">
        <f t="shared" ref="O139:O154" si="35">+O138</f>
        <v/>
      </c>
      <c r="P139" s="194">
        <v>5</v>
      </c>
      <c r="Q139" s="192" t="str">
        <f t="shared" si="24"/>
        <v/>
      </c>
      <c r="R139" s="190"/>
      <c r="S139" s="546"/>
      <c r="T139" s="546"/>
      <c r="U139" s="179"/>
      <c r="V139" s="499"/>
      <c r="W139" s="522"/>
      <c r="X139" s="499"/>
      <c r="Y139" s="522"/>
      <c r="Z139" s="187"/>
      <c r="AA139" s="525"/>
      <c r="AB139" s="513"/>
      <c r="AC139" s="187"/>
      <c r="AD139" s="505"/>
      <c r="AE139" s="528"/>
      <c r="AF139" s="499"/>
      <c r="AG139" s="502"/>
      <c r="AH139" s="505"/>
      <c r="AI139" s="187"/>
      <c r="AJ139" s="493"/>
      <c r="AK139" s="531"/>
      <c r="AL139" s="187"/>
      <c r="AM139" s="493"/>
      <c r="AN139" s="534"/>
      <c r="AO139" s="531"/>
      <c r="AP139" s="187"/>
      <c r="AQ139" s="208">
        <v>105</v>
      </c>
      <c r="AR139" s="209" t="str">
        <f>IF(AU139="","",CONCATENATE(C139,"-",VLOOKUP(AS139,[15]Configuración!$J$75:$K$77,2,FALSE),'Matriz Riesgos 3a parte'!AQ139))</f>
        <v/>
      </c>
      <c r="AS139" s="210"/>
      <c r="AT139" s="211" t="str">
        <f>IFERROR(VLOOKUP(AS139,[15]Configuración!$AI$2:$AK$4,3,FALSE),"")</f>
        <v/>
      </c>
      <c r="AU139" s="210"/>
      <c r="AV139" s="210"/>
      <c r="AW139" s="210"/>
      <c r="AX139" s="210"/>
      <c r="AY139" s="210"/>
      <c r="AZ139" s="210"/>
      <c r="BA139" s="210"/>
      <c r="BB139" s="211" t="str">
        <f>IFERROR(VLOOKUP(BA139,[15]Configuración!$AI$7:$AK$8,3,FALSE),"")</f>
        <v/>
      </c>
      <c r="BC139" s="216" t="str">
        <f t="shared" si="25"/>
        <v/>
      </c>
      <c r="BD139" s="214" t="str">
        <f t="shared" si="33"/>
        <v/>
      </c>
      <c r="BE139" s="495"/>
      <c r="BF139" s="519"/>
      <c r="BG139" s="509"/>
      <c r="BH139" s="187"/>
      <c r="BI139" s="214" t="str">
        <f t="shared" si="34"/>
        <v/>
      </c>
      <c r="BJ139" s="516"/>
      <c r="BK139" s="516"/>
      <c r="BL139" s="516"/>
      <c r="BM139" s="495"/>
      <c r="BN139" s="519"/>
      <c r="BO139" s="509"/>
      <c r="BP139" s="187"/>
      <c r="BQ139" s="493"/>
      <c r="BR139" s="495"/>
      <c r="BS139" s="513"/>
      <c r="BT139" s="428"/>
      <c r="BU139" s="219" t="s">
        <v>1085</v>
      </c>
    </row>
    <row r="140" spans="1:73" ht="16.149999999999999" customHeight="1" x14ac:dyDescent="0.35">
      <c r="A140" s="534"/>
      <c r="B140" s="513"/>
      <c r="C140" s="188" t="str">
        <f>+B135</f>
        <v/>
      </c>
      <c r="D140" s="537"/>
      <c r="E140" s="220"/>
      <c r="F140" s="189">
        <v>6</v>
      </c>
      <c r="G140" s="221"/>
      <c r="H140" s="222"/>
      <c r="I140" s="221"/>
      <c r="J140" s="223" t="str">
        <f t="shared" si="22"/>
        <v/>
      </c>
      <c r="K140" s="221"/>
      <c r="L140" s="540"/>
      <c r="M140" s="193" t="str">
        <f t="shared" si="32"/>
        <v/>
      </c>
      <c r="N140" s="543"/>
      <c r="O140" s="156" t="str">
        <f t="shared" si="35"/>
        <v/>
      </c>
      <c r="P140" s="224">
        <v>6</v>
      </c>
      <c r="Q140" s="192" t="str">
        <f t="shared" si="24"/>
        <v/>
      </c>
      <c r="R140" s="221"/>
      <c r="S140" s="546"/>
      <c r="T140" s="546"/>
      <c r="U140" s="220"/>
      <c r="V140" s="499"/>
      <c r="W140" s="522"/>
      <c r="X140" s="499"/>
      <c r="Y140" s="522"/>
      <c r="Z140" s="219"/>
      <c r="AA140" s="525"/>
      <c r="AB140" s="513"/>
      <c r="AC140" s="219"/>
      <c r="AD140" s="505"/>
      <c r="AE140" s="528"/>
      <c r="AF140" s="499"/>
      <c r="AG140" s="502"/>
      <c r="AH140" s="505"/>
      <c r="AI140" s="219"/>
      <c r="AJ140" s="493"/>
      <c r="AK140" s="531"/>
      <c r="AL140" s="219"/>
      <c r="AM140" s="493"/>
      <c r="AN140" s="534"/>
      <c r="AO140" s="531"/>
      <c r="AP140" s="219"/>
      <c r="AQ140" s="208">
        <v>106</v>
      </c>
      <c r="AR140" s="209" t="str">
        <f>IF(AU140="","",CONCATENATE(C140,"-",VLOOKUP(AS140,[15]Configuración!$J$75:$K$77,2,FALSE),'Matriz Riesgos 3a parte'!AQ140))</f>
        <v/>
      </c>
      <c r="AS140" s="210"/>
      <c r="AT140" s="211" t="str">
        <f>IFERROR(VLOOKUP(AS140,[15]Configuración!$AI$2:$AK$4,3,FALSE),"")</f>
        <v/>
      </c>
      <c r="AU140" s="210"/>
      <c r="AV140" s="210"/>
      <c r="AW140" s="210"/>
      <c r="AX140" s="210"/>
      <c r="AY140" s="210"/>
      <c r="AZ140" s="210"/>
      <c r="BA140" s="210"/>
      <c r="BB140" s="211" t="str">
        <f>IFERROR(VLOOKUP(BA140,[15]Configuración!$AI$7:$AK$8,3,FALSE),"")</f>
        <v/>
      </c>
      <c r="BC140" s="216" t="str">
        <f t="shared" si="25"/>
        <v/>
      </c>
      <c r="BD140" s="214" t="str">
        <f t="shared" si="33"/>
        <v/>
      </c>
      <c r="BE140" s="495"/>
      <c r="BF140" s="519"/>
      <c r="BG140" s="509"/>
      <c r="BH140" s="219"/>
      <c r="BI140" s="214" t="str">
        <f t="shared" si="34"/>
        <v/>
      </c>
      <c r="BJ140" s="516"/>
      <c r="BK140" s="516"/>
      <c r="BL140" s="516"/>
      <c r="BM140" s="495"/>
      <c r="BN140" s="519"/>
      <c r="BO140" s="509"/>
      <c r="BP140" s="219"/>
      <c r="BQ140" s="493"/>
      <c r="BR140" s="495"/>
      <c r="BS140" s="513"/>
      <c r="BT140" s="428"/>
      <c r="BU140" s="219" t="s">
        <v>1085</v>
      </c>
    </row>
    <row r="141" spans="1:73" ht="16.149999999999999" customHeight="1" x14ac:dyDescent="0.35">
      <c r="A141" s="534"/>
      <c r="B141" s="513"/>
      <c r="C141" s="188" t="str">
        <f>+B135</f>
        <v/>
      </c>
      <c r="D141" s="537"/>
      <c r="E141" s="220"/>
      <c r="F141" s="189">
        <v>7</v>
      </c>
      <c r="G141" s="221"/>
      <c r="H141" s="222"/>
      <c r="I141" s="221"/>
      <c r="J141" s="223" t="str">
        <f t="shared" si="22"/>
        <v/>
      </c>
      <c r="K141" s="221"/>
      <c r="L141" s="540"/>
      <c r="M141" s="193" t="str">
        <f t="shared" si="32"/>
        <v/>
      </c>
      <c r="N141" s="543"/>
      <c r="O141" s="156" t="str">
        <f t="shared" si="35"/>
        <v/>
      </c>
      <c r="P141" s="224">
        <v>7</v>
      </c>
      <c r="Q141" s="192" t="str">
        <f t="shared" si="24"/>
        <v/>
      </c>
      <c r="R141" s="221"/>
      <c r="S141" s="546"/>
      <c r="T141" s="546"/>
      <c r="U141" s="220"/>
      <c r="V141" s="499"/>
      <c r="W141" s="522"/>
      <c r="X141" s="499"/>
      <c r="Y141" s="522"/>
      <c r="Z141" s="219"/>
      <c r="AA141" s="525"/>
      <c r="AB141" s="513"/>
      <c r="AC141" s="219"/>
      <c r="AD141" s="505"/>
      <c r="AE141" s="528"/>
      <c r="AF141" s="499"/>
      <c r="AG141" s="502"/>
      <c r="AH141" s="505"/>
      <c r="AI141" s="219"/>
      <c r="AJ141" s="493"/>
      <c r="AK141" s="531"/>
      <c r="AL141" s="219"/>
      <c r="AM141" s="493"/>
      <c r="AN141" s="534"/>
      <c r="AO141" s="531"/>
      <c r="AP141" s="219"/>
      <c r="AQ141" s="208">
        <v>107</v>
      </c>
      <c r="AR141" s="209" t="str">
        <f>IF(AU141="","",CONCATENATE(C141,"-",VLOOKUP(AS141,[15]Configuración!$J$75:$K$77,2,FALSE),'Matriz Riesgos 3a parte'!AQ141))</f>
        <v/>
      </c>
      <c r="AS141" s="210"/>
      <c r="AT141" s="211" t="str">
        <f>IFERROR(VLOOKUP(AS141,[15]Configuración!$AI$2:$AK$4,3,FALSE),"")</f>
        <v/>
      </c>
      <c r="AU141" s="210"/>
      <c r="AV141" s="210"/>
      <c r="AW141" s="210"/>
      <c r="AX141" s="210"/>
      <c r="AY141" s="210"/>
      <c r="AZ141" s="210"/>
      <c r="BA141" s="210"/>
      <c r="BB141" s="211" t="str">
        <f>IFERROR(VLOOKUP(BA141,[15]Configuración!$AI$7:$AK$8,3,FALSE),"")</f>
        <v/>
      </c>
      <c r="BC141" s="216" t="str">
        <f t="shared" si="25"/>
        <v/>
      </c>
      <c r="BD141" s="214" t="str">
        <f t="shared" si="33"/>
        <v/>
      </c>
      <c r="BE141" s="495"/>
      <c r="BF141" s="519"/>
      <c r="BG141" s="509"/>
      <c r="BH141" s="219"/>
      <c r="BI141" s="214" t="str">
        <f t="shared" si="34"/>
        <v/>
      </c>
      <c r="BJ141" s="516"/>
      <c r="BK141" s="516"/>
      <c r="BL141" s="516"/>
      <c r="BM141" s="495"/>
      <c r="BN141" s="519"/>
      <c r="BO141" s="509"/>
      <c r="BP141" s="219"/>
      <c r="BQ141" s="493"/>
      <c r="BR141" s="495"/>
      <c r="BS141" s="513"/>
      <c r="BT141" s="428"/>
      <c r="BU141" s="219" t="s">
        <v>1085</v>
      </c>
    </row>
    <row r="142" spans="1:73" ht="16.149999999999999" customHeight="1" x14ac:dyDescent="0.35">
      <c r="A142" s="534"/>
      <c r="B142" s="513"/>
      <c r="C142" s="188" t="str">
        <f>+B135</f>
        <v/>
      </c>
      <c r="D142" s="537"/>
      <c r="E142" s="220"/>
      <c r="F142" s="189">
        <v>8</v>
      </c>
      <c r="G142" s="221"/>
      <c r="H142" s="222"/>
      <c r="I142" s="221"/>
      <c r="J142" s="223" t="str">
        <f t="shared" si="22"/>
        <v/>
      </c>
      <c r="K142" s="221"/>
      <c r="L142" s="540"/>
      <c r="M142" s="193" t="str">
        <f t="shared" si="32"/>
        <v/>
      </c>
      <c r="N142" s="543"/>
      <c r="O142" s="156" t="str">
        <f t="shared" si="35"/>
        <v/>
      </c>
      <c r="P142" s="224">
        <v>8</v>
      </c>
      <c r="Q142" s="192" t="str">
        <f t="shared" si="24"/>
        <v/>
      </c>
      <c r="R142" s="221"/>
      <c r="S142" s="546"/>
      <c r="T142" s="546"/>
      <c r="U142" s="220"/>
      <c r="V142" s="499"/>
      <c r="W142" s="522"/>
      <c r="X142" s="499"/>
      <c r="Y142" s="522"/>
      <c r="Z142" s="219"/>
      <c r="AA142" s="525"/>
      <c r="AB142" s="513"/>
      <c r="AC142" s="219"/>
      <c r="AD142" s="505"/>
      <c r="AE142" s="528"/>
      <c r="AF142" s="499"/>
      <c r="AG142" s="502"/>
      <c r="AH142" s="505"/>
      <c r="AI142" s="219"/>
      <c r="AJ142" s="493"/>
      <c r="AK142" s="531"/>
      <c r="AL142" s="219"/>
      <c r="AM142" s="493"/>
      <c r="AN142" s="534"/>
      <c r="AO142" s="531"/>
      <c r="AP142" s="219"/>
      <c r="AQ142" s="208">
        <v>108</v>
      </c>
      <c r="AR142" s="209" t="str">
        <f>IF(AU142="","",CONCATENATE(C142,"-",VLOOKUP(AS142,[15]Configuración!$J$75:$K$77,2,FALSE),'Matriz Riesgos 3a parte'!AQ142))</f>
        <v/>
      </c>
      <c r="AS142" s="210"/>
      <c r="AT142" s="211" t="str">
        <f>IFERROR(VLOOKUP(AS142,[15]Configuración!$AI$2:$AK$4,3,FALSE),"")</f>
        <v/>
      </c>
      <c r="AU142" s="210"/>
      <c r="AV142" s="210"/>
      <c r="AW142" s="210"/>
      <c r="AX142" s="210"/>
      <c r="AY142" s="210"/>
      <c r="AZ142" s="210"/>
      <c r="BA142" s="210"/>
      <c r="BB142" s="211" t="str">
        <f>IFERROR(VLOOKUP(BA142,[15]Configuración!$AI$7:$AK$8,3,FALSE),"")</f>
        <v/>
      </c>
      <c r="BC142" s="216" t="str">
        <f t="shared" si="25"/>
        <v/>
      </c>
      <c r="BD142" s="214" t="str">
        <f t="shared" si="33"/>
        <v/>
      </c>
      <c r="BE142" s="495"/>
      <c r="BF142" s="519"/>
      <c r="BG142" s="509"/>
      <c r="BH142" s="219"/>
      <c r="BI142" s="214" t="str">
        <f t="shared" si="34"/>
        <v/>
      </c>
      <c r="BJ142" s="516"/>
      <c r="BK142" s="516"/>
      <c r="BL142" s="516"/>
      <c r="BM142" s="495"/>
      <c r="BN142" s="519"/>
      <c r="BO142" s="509"/>
      <c r="BP142" s="219"/>
      <c r="BQ142" s="493"/>
      <c r="BR142" s="495"/>
      <c r="BS142" s="513"/>
      <c r="BT142" s="428"/>
      <c r="BU142" s="219" t="s">
        <v>1085</v>
      </c>
    </row>
    <row r="143" spans="1:73" ht="16.149999999999999" customHeight="1" x14ac:dyDescent="0.35">
      <c r="A143" s="534"/>
      <c r="B143" s="513"/>
      <c r="C143" s="188" t="str">
        <f>+B135</f>
        <v/>
      </c>
      <c r="D143" s="537"/>
      <c r="E143" s="220"/>
      <c r="F143" s="189">
        <v>9</v>
      </c>
      <c r="G143" s="221"/>
      <c r="H143" s="222"/>
      <c r="I143" s="221"/>
      <c r="J143" s="223" t="str">
        <f t="shared" si="22"/>
        <v/>
      </c>
      <c r="K143" s="221"/>
      <c r="L143" s="540"/>
      <c r="M143" s="193" t="str">
        <f t="shared" si="32"/>
        <v/>
      </c>
      <c r="N143" s="543"/>
      <c r="O143" s="156" t="str">
        <f t="shared" si="35"/>
        <v/>
      </c>
      <c r="P143" s="224">
        <v>9</v>
      </c>
      <c r="Q143" s="192" t="str">
        <f t="shared" si="24"/>
        <v/>
      </c>
      <c r="R143" s="221"/>
      <c r="S143" s="546"/>
      <c r="T143" s="546"/>
      <c r="U143" s="220"/>
      <c r="V143" s="499"/>
      <c r="W143" s="522"/>
      <c r="X143" s="499"/>
      <c r="Y143" s="522"/>
      <c r="Z143" s="219"/>
      <c r="AA143" s="525"/>
      <c r="AB143" s="513"/>
      <c r="AC143" s="219"/>
      <c r="AD143" s="505"/>
      <c r="AE143" s="528"/>
      <c r="AF143" s="499"/>
      <c r="AG143" s="502"/>
      <c r="AH143" s="505"/>
      <c r="AI143" s="219"/>
      <c r="AJ143" s="493"/>
      <c r="AK143" s="531"/>
      <c r="AL143" s="219"/>
      <c r="AM143" s="493"/>
      <c r="AN143" s="534"/>
      <c r="AO143" s="531"/>
      <c r="AP143" s="219"/>
      <c r="AQ143" s="208">
        <v>109</v>
      </c>
      <c r="AR143" s="209" t="str">
        <f>IF(AU143="","",CONCATENATE(C143,"-",VLOOKUP(AS143,[15]Configuración!$J$75:$K$77,2,FALSE),'Matriz Riesgos 3a parte'!AQ143))</f>
        <v/>
      </c>
      <c r="AS143" s="210"/>
      <c r="AT143" s="211" t="str">
        <f>IFERROR(VLOOKUP(AS143,[15]Configuración!$AI$2:$AK$4,3,FALSE),"")</f>
        <v/>
      </c>
      <c r="AU143" s="210"/>
      <c r="AV143" s="210"/>
      <c r="AW143" s="210"/>
      <c r="AX143" s="210"/>
      <c r="AY143" s="210"/>
      <c r="AZ143" s="210"/>
      <c r="BA143" s="210"/>
      <c r="BB143" s="211" t="str">
        <f>IFERROR(VLOOKUP(BA143,[15]Configuración!$AI$7:$AK$8,3,FALSE),"")</f>
        <v/>
      </c>
      <c r="BC143" s="216" t="str">
        <f t="shared" si="25"/>
        <v/>
      </c>
      <c r="BD143" s="214" t="str">
        <f t="shared" si="33"/>
        <v/>
      </c>
      <c r="BE143" s="495"/>
      <c r="BF143" s="519"/>
      <c r="BG143" s="509"/>
      <c r="BH143" s="219"/>
      <c r="BI143" s="214" t="str">
        <f t="shared" si="34"/>
        <v/>
      </c>
      <c r="BJ143" s="516"/>
      <c r="BK143" s="516"/>
      <c r="BL143" s="516"/>
      <c r="BM143" s="495"/>
      <c r="BN143" s="519"/>
      <c r="BO143" s="509"/>
      <c r="BP143" s="219"/>
      <c r="BQ143" s="493"/>
      <c r="BR143" s="495"/>
      <c r="BS143" s="513"/>
      <c r="BT143" s="428"/>
      <c r="BU143" s="219" t="s">
        <v>1085</v>
      </c>
    </row>
    <row r="144" spans="1:73" ht="16.149999999999999" customHeight="1" x14ac:dyDescent="0.35">
      <c r="A144" s="534"/>
      <c r="B144" s="513"/>
      <c r="C144" s="188" t="str">
        <f>+B135</f>
        <v/>
      </c>
      <c r="D144" s="537"/>
      <c r="E144" s="220"/>
      <c r="F144" s="189">
        <v>10</v>
      </c>
      <c r="G144" s="221"/>
      <c r="H144" s="222"/>
      <c r="I144" s="221"/>
      <c r="J144" s="223" t="str">
        <f t="shared" si="22"/>
        <v/>
      </c>
      <c r="K144" s="221"/>
      <c r="L144" s="540"/>
      <c r="M144" s="193" t="str">
        <f t="shared" si="32"/>
        <v/>
      </c>
      <c r="N144" s="543"/>
      <c r="O144" s="156" t="str">
        <f t="shared" si="35"/>
        <v/>
      </c>
      <c r="P144" s="224">
        <v>10</v>
      </c>
      <c r="Q144" s="192" t="str">
        <f t="shared" si="24"/>
        <v/>
      </c>
      <c r="R144" s="221"/>
      <c r="S144" s="546"/>
      <c r="T144" s="546"/>
      <c r="U144" s="220"/>
      <c r="V144" s="499"/>
      <c r="W144" s="522"/>
      <c r="X144" s="499"/>
      <c r="Y144" s="522"/>
      <c r="Z144" s="219"/>
      <c r="AA144" s="525"/>
      <c r="AB144" s="513"/>
      <c r="AC144" s="219"/>
      <c r="AD144" s="505"/>
      <c r="AE144" s="528"/>
      <c r="AF144" s="499"/>
      <c r="AG144" s="502"/>
      <c r="AH144" s="505"/>
      <c r="AI144" s="219"/>
      <c r="AJ144" s="493"/>
      <c r="AK144" s="531"/>
      <c r="AL144" s="219"/>
      <c r="AM144" s="493"/>
      <c r="AN144" s="534"/>
      <c r="AO144" s="531"/>
      <c r="AP144" s="219"/>
      <c r="AQ144" s="208">
        <v>110</v>
      </c>
      <c r="AR144" s="209" t="str">
        <f>IF(AU144="","",CONCATENATE(C144,"-",VLOOKUP(AS144,[15]Configuración!$J$75:$K$77,2,FALSE),'Matriz Riesgos 3a parte'!AQ144))</f>
        <v/>
      </c>
      <c r="AS144" s="210"/>
      <c r="AT144" s="211" t="str">
        <f>IFERROR(VLOOKUP(AS144,[15]Configuración!$AI$2:$AK$4,3,FALSE),"")</f>
        <v/>
      </c>
      <c r="AU144" s="210"/>
      <c r="AV144" s="210"/>
      <c r="AW144" s="210"/>
      <c r="AX144" s="210"/>
      <c r="AY144" s="210"/>
      <c r="AZ144" s="210"/>
      <c r="BA144" s="210"/>
      <c r="BB144" s="211" t="str">
        <f>IFERROR(VLOOKUP(BA144,[15]Configuración!$AI$7:$AK$8,3,FALSE),"")</f>
        <v/>
      </c>
      <c r="BC144" s="216" t="str">
        <f t="shared" si="25"/>
        <v/>
      </c>
      <c r="BD144" s="214" t="str">
        <f t="shared" si="33"/>
        <v/>
      </c>
      <c r="BE144" s="495"/>
      <c r="BF144" s="519"/>
      <c r="BG144" s="509"/>
      <c r="BH144" s="219"/>
      <c r="BI144" s="214" t="str">
        <f t="shared" si="34"/>
        <v/>
      </c>
      <c r="BJ144" s="516"/>
      <c r="BK144" s="516"/>
      <c r="BL144" s="516"/>
      <c r="BM144" s="495"/>
      <c r="BN144" s="519"/>
      <c r="BO144" s="509"/>
      <c r="BP144" s="219"/>
      <c r="BQ144" s="493"/>
      <c r="BR144" s="495"/>
      <c r="BS144" s="513"/>
      <c r="BT144" s="428"/>
      <c r="BU144" s="219" t="s">
        <v>1085</v>
      </c>
    </row>
    <row r="145" spans="1:73" ht="16.149999999999999" customHeight="1" x14ac:dyDescent="0.35">
      <c r="A145" s="534"/>
      <c r="B145" s="513"/>
      <c r="C145" s="188" t="str">
        <f>+B135</f>
        <v/>
      </c>
      <c r="D145" s="537"/>
      <c r="E145" s="220"/>
      <c r="F145" s="189">
        <v>11</v>
      </c>
      <c r="G145" s="221"/>
      <c r="H145" s="222"/>
      <c r="I145" s="221"/>
      <c r="J145" s="223" t="str">
        <f t="shared" si="22"/>
        <v/>
      </c>
      <c r="K145" s="221"/>
      <c r="L145" s="540"/>
      <c r="M145" s="193" t="str">
        <f t="shared" si="32"/>
        <v/>
      </c>
      <c r="N145" s="543"/>
      <c r="O145" s="156" t="str">
        <f t="shared" si="35"/>
        <v/>
      </c>
      <c r="P145" s="224">
        <v>11</v>
      </c>
      <c r="Q145" s="192" t="str">
        <f t="shared" si="24"/>
        <v/>
      </c>
      <c r="R145" s="221"/>
      <c r="S145" s="546"/>
      <c r="T145" s="546"/>
      <c r="U145" s="220"/>
      <c r="V145" s="499"/>
      <c r="W145" s="522"/>
      <c r="X145" s="499"/>
      <c r="Y145" s="522"/>
      <c r="Z145" s="219"/>
      <c r="AA145" s="525"/>
      <c r="AB145" s="513"/>
      <c r="AC145" s="219"/>
      <c r="AD145" s="505"/>
      <c r="AE145" s="528"/>
      <c r="AF145" s="499"/>
      <c r="AG145" s="502"/>
      <c r="AH145" s="505"/>
      <c r="AI145" s="219"/>
      <c r="AJ145" s="493"/>
      <c r="AK145" s="531"/>
      <c r="AL145" s="219"/>
      <c r="AM145" s="493"/>
      <c r="AN145" s="534"/>
      <c r="AO145" s="531"/>
      <c r="AP145" s="219"/>
      <c r="AQ145" s="208">
        <v>111</v>
      </c>
      <c r="AR145" s="209" t="str">
        <f>IF(AU145="","",CONCATENATE(C145,"-",VLOOKUP(AS145,[15]Configuración!$J$75:$K$77,2,FALSE),'Matriz Riesgos 3a parte'!AQ145))</f>
        <v/>
      </c>
      <c r="AS145" s="210"/>
      <c r="AT145" s="211" t="str">
        <f>IFERROR(VLOOKUP(AS145,[15]Configuración!$AI$2:$AK$4,3,FALSE),"")</f>
        <v/>
      </c>
      <c r="AU145" s="210"/>
      <c r="AV145" s="210"/>
      <c r="AW145" s="210"/>
      <c r="AX145" s="210"/>
      <c r="AY145" s="210"/>
      <c r="AZ145" s="210"/>
      <c r="BA145" s="210"/>
      <c r="BB145" s="211" t="str">
        <f>IFERROR(VLOOKUP(BA145,[15]Configuración!$AI$7:$AK$8,3,FALSE),"")</f>
        <v/>
      </c>
      <c r="BC145" s="216" t="str">
        <f t="shared" si="25"/>
        <v/>
      </c>
      <c r="BD145" s="214" t="str">
        <f t="shared" si="33"/>
        <v/>
      </c>
      <c r="BE145" s="495"/>
      <c r="BF145" s="519"/>
      <c r="BG145" s="509"/>
      <c r="BH145" s="219"/>
      <c r="BI145" s="214" t="str">
        <f t="shared" si="34"/>
        <v/>
      </c>
      <c r="BJ145" s="516"/>
      <c r="BK145" s="516"/>
      <c r="BL145" s="516"/>
      <c r="BM145" s="495"/>
      <c r="BN145" s="519"/>
      <c r="BO145" s="509"/>
      <c r="BP145" s="219"/>
      <c r="BQ145" s="493"/>
      <c r="BR145" s="495"/>
      <c r="BS145" s="513"/>
      <c r="BT145" s="428"/>
      <c r="BU145" s="219" t="s">
        <v>1085</v>
      </c>
    </row>
    <row r="146" spans="1:73" ht="16.149999999999999" customHeight="1" x14ac:dyDescent="0.35">
      <c r="A146" s="534"/>
      <c r="B146" s="513"/>
      <c r="C146" s="188" t="str">
        <f>+B135</f>
        <v/>
      </c>
      <c r="D146" s="537"/>
      <c r="E146" s="220"/>
      <c r="F146" s="189">
        <v>12</v>
      </c>
      <c r="G146" s="221"/>
      <c r="H146" s="222"/>
      <c r="I146" s="221"/>
      <c r="J146" s="223" t="str">
        <f t="shared" si="22"/>
        <v/>
      </c>
      <c r="K146" s="221"/>
      <c r="L146" s="540"/>
      <c r="M146" s="193" t="str">
        <f t="shared" si="32"/>
        <v/>
      </c>
      <c r="N146" s="543"/>
      <c r="O146" s="156" t="str">
        <f t="shared" si="35"/>
        <v/>
      </c>
      <c r="P146" s="224">
        <v>12</v>
      </c>
      <c r="Q146" s="192" t="str">
        <f t="shared" si="24"/>
        <v/>
      </c>
      <c r="R146" s="221"/>
      <c r="S146" s="546"/>
      <c r="T146" s="546"/>
      <c r="U146" s="220"/>
      <c r="V146" s="499"/>
      <c r="W146" s="522"/>
      <c r="X146" s="499"/>
      <c r="Y146" s="522"/>
      <c r="Z146" s="219"/>
      <c r="AA146" s="525"/>
      <c r="AB146" s="513"/>
      <c r="AC146" s="219"/>
      <c r="AD146" s="505"/>
      <c r="AE146" s="528"/>
      <c r="AF146" s="499"/>
      <c r="AG146" s="502"/>
      <c r="AH146" s="505"/>
      <c r="AI146" s="219"/>
      <c r="AJ146" s="493"/>
      <c r="AK146" s="531"/>
      <c r="AL146" s="219"/>
      <c r="AM146" s="493"/>
      <c r="AN146" s="534"/>
      <c r="AO146" s="531"/>
      <c r="AP146" s="219"/>
      <c r="AQ146" s="208">
        <v>112</v>
      </c>
      <c r="AR146" s="209" t="str">
        <f>IF(AU146="","",CONCATENATE(C146,"-",VLOOKUP(AS146,[15]Configuración!$J$75:$K$77,2,FALSE),'Matriz Riesgos 3a parte'!AQ146))</f>
        <v/>
      </c>
      <c r="AS146" s="210"/>
      <c r="AT146" s="211" t="str">
        <f>IFERROR(VLOOKUP(AS146,[15]Configuración!$AI$2:$AK$4,3,FALSE),"")</f>
        <v/>
      </c>
      <c r="AU146" s="210"/>
      <c r="AV146" s="210"/>
      <c r="AW146" s="210"/>
      <c r="AX146" s="210"/>
      <c r="AY146" s="210"/>
      <c r="AZ146" s="210"/>
      <c r="BA146" s="210"/>
      <c r="BB146" s="211" t="str">
        <f>IFERROR(VLOOKUP(BA146,[15]Configuración!$AI$7:$AK$8,3,FALSE),"")</f>
        <v/>
      </c>
      <c r="BC146" s="216" t="str">
        <f t="shared" si="25"/>
        <v/>
      </c>
      <c r="BD146" s="214" t="str">
        <f t="shared" si="33"/>
        <v/>
      </c>
      <c r="BE146" s="495"/>
      <c r="BF146" s="519"/>
      <c r="BG146" s="509"/>
      <c r="BH146" s="219"/>
      <c r="BI146" s="214" t="str">
        <f t="shared" si="34"/>
        <v/>
      </c>
      <c r="BJ146" s="516"/>
      <c r="BK146" s="516"/>
      <c r="BL146" s="516"/>
      <c r="BM146" s="495"/>
      <c r="BN146" s="519"/>
      <c r="BO146" s="509"/>
      <c r="BP146" s="219"/>
      <c r="BQ146" s="493"/>
      <c r="BR146" s="495"/>
      <c r="BS146" s="513"/>
      <c r="BT146" s="428"/>
      <c r="BU146" s="219" t="s">
        <v>1085</v>
      </c>
    </row>
    <row r="147" spans="1:73" ht="16.149999999999999" customHeight="1" x14ac:dyDescent="0.35">
      <c r="A147" s="534"/>
      <c r="B147" s="513"/>
      <c r="C147" s="188" t="str">
        <f>+B135</f>
        <v/>
      </c>
      <c r="D147" s="537"/>
      <c r="E147" s="220"/>
      <c r="F147" s="189">
        <v>13</v>
      </c>
      <c r="G147" s="221"/>
      <c r="H147" s="222"/>
      <c r="I147" s="221"/>
      <c r="J147" s="223" t="str">
        <f t="shared" si="22"/>
        <v/>
      </c>
      <c r="K147" s="221"/>
      <c r="L147" s="540"/>
      <c r="M147" s="193" t="str">
        <f t="shared" si="32"/>
        <v/>
      </c>
      <c r="N147" s="543"/>
      <c r="O147" s="156" t="str">
        <f t="shared" si="35"/>
        <v/>
      </c>
      <c r="P147" s="224">
        <v>13</v>
      </c>
      <c r="Q147" s="192" t="str">
        <f t="shared" si="24"/>
        <v/>
      </c>
      <c r="R147" s="221"/>
      <c r="S147" s="546"/>
      <c r="T147" s="546"/>
      <c r="U147" s="220"/>
      <c r="V147" s="499"/>
      <c r="W147" s="522"/>
      <c r="X147" s="499"/>
      <c r="Y147" s="522"/>
      <c r="Z147" s="219"/>
      <c r="AA147" s="525"/>
      <c r="AB147" s="513"/>
      <c r="AC147" s="219"/>
      <c r="AD147" s="505"/>
      <c r="AE147" s="528"/>
      <c r="AF147" s="499"/>
      <c r="AG147" s="502"/>
      <c r="AH147" s="505"/>
      <c r="AI147" s="219"/>
      <c r="AJ147" s="493"/>
      <c r="AK147" s="531"/>
      <c r="AL147" s="219"/>
      <c r="AM147" s="493"/>
      <c r="AN147" s="534"/>
      <c r="AO147" s="531"/>
      <c r="AP147" s="219"/>
      <c r="AQ147" s="208">
        <v>113</v>
      </c>
      <c r="AR147" s="209" t="str">
        <f>IF(AU147="","",CONCATENATE(C147,"-",VLOOKUP(AS147,[15]Configuración!$J$75:$K$77,2,FALSE),'Matriz Riesgos 3a parte'!AQ147))</f>
        <v/>
      </c>
      <c r="AS147" s="210"/>
      <c r="AT147" s="211" t="str">
        <f>IFERROR(VLOOKUP(AS147,[15]Configuración!$AI$2:$AK$4,3,FALSE),"")</f>
        <v/>
      </c>
      <c r="AU147" s="210"/>
      <c r="AV147" s="210"/>
      <c r="AW147" s="210"/>
      <c r="AX147" s="210"/>
      <c r="AY147" s="210"/>
      <c r="AZ147" s="210"/>
      <c r="BA147" s="210"/>
      <c r="BB147" s="211" t="str">
        <f>IFERROR(VLOOKUP(BA147,[15]Configuración!$AI$7:$AK$8,3,FALSE),"")</f>
        <v/>
      </c>
      <c r="BC147" s="216" t="str">
        <f t="shared" si="25"/>
        <v/>
      </c>
      <c r="BD147" s="214" t="str">
        <f t="shared" si="33"/>
        <v/>
      </c>
      <c r="BE147" s="495"/>
      <c r="BF147" s="519"/>
      <c r="BG147" s="509"/>
      <c r="BH147" s="219"/>
      <c r="BI147" s="214" t="str">
        <f t="shared" si="34"/>
        <v/>
      </c>
      <c r="BJ147" s="516"/>
      <c r="BK147" s="516"/>
      <c r="BL147" s="516"/>
      <c r="BM147" s="495"/>
      <c r="BN147" s="519"/>
      <c r="BO147" s="509"/>
      <c r="BP147" s="219"/>
      <c r="BQ147" s="493"/>
      <c r="BR147" s="495"/>
      <c r="BS147" s="513"/>
      <c r="BT147" s="428"/>
      <c r="BU147" s="219" t="s">
        <v>1085</v>
      </c>
    </row>
    <row r="148" spans="1:73" ht="16.149999999999999" customHeight="1" x14ac:dyDescent="0.35">
      <c r="A148" s="534"/>
      <c r="B148" s="513"/>
      <c r="C148" s="188" t="str">
        <f>+B135</f>
        <v/>
      </c>
      <c r="D148" s="537"/>
      <c r="E148" s="220"/>
      <c r="F148" s="189">
        <v>14</v>
      </c>
      <c r="G148" s="221"/>
      <c r="H148" s="222"/>
      <c r="I148" s="221"/>
      <c r="J148" s="223" t="str">
        <f t="shared" si="22"/>
        <v/>
      </c>
      <c r="K148" s="221"/>
      <c r="L148" s="540"/>
      <c r="M148" s="193" t="str">
        <f t="shared" si="32"/>
        <v/>
      </c>
      <c r="N148" s="543"/>
      <c r="O148" s="156" t="str">
        <f t="shared" si="35"/>
        <v/>
      </c>
      <c r="P148" s="224">
        <v>14</v>
      </c>
      <c r="Q148" s="192" t="str">
        <f t="shared" si="24"/>
        <v/>
      </c>
      <c r="R148" s="221"/>
      <c r="S148" s="546"/>
      <c r="T148" s="546"/>
      <c r="U148" s="220"/>
      <c r="V148" s="499"/>
      <c r="W148" s="522"/>
      <c r="X148" s="499"/>
      <c r="Y148" s="522"/>
      <c r="Z148" s="219"/>
      <c r="AA148" s="525"/>
      <c r="AB148" s="513"/>
      <c r="AC148" s="219"/>
      <c r="AD148" s="505"/>
      <c r="AE148" s="528"/>
      <c r="AF148" s="499"/>
      <c r="AG148" s="502"/>
      <c r="AH148" s="505"/>
      <c r="AI148" s="219"/>
      <c r="AJ148" s="493"/>
      <c r="AK148" s="531"/>
      <c r="AL148" s="219"/>
      <c r="AM148" s="493"/>
      <c r="AN148" s="534"/>
      <c r="AO148" s="531"/>
      <c r="AP148" s="219"/>
      <c r="AQ148" s="208">
        <v>114</v>
      </c>
      <c r="AR148" s="209" t="str">
        <f>IF(AU148="","",CONCATENATE(C148,"-",VLOOKUP(AS148,[15]Configuración!$J$75:$K$77,2,FALSE),'Matriz Riesgos 3a parte'!AQ148))</f>
        <v/>
      </c>
      <c r="AS148" s="210"/>
      <c r="AT148" s="211" t="str">
        <f>IFERROR(VLOOKUP(AS148,[15]Configuración!$AI$2:$AK$4,3,FALSE),"")</f>
        <v/>
      </c>
      <c r="AU148" s="210"/>
      <c r="AV148" s="210"/>
      <c r="AW148" s="210"/>
      <c r="AX148" s="210"/>
      <c r="AY148" s="210"/>
      <c r="AZ148" s="210"/>
      <c r="BA148" s="210"/>
      <c r="BB148" s="211" t="str">
        <f>IFERROR(VLOOKUP(BA148,[15]Configuración!$AI$7:$AK$8,3,FALSE),"")</f>
        <v/>
      </c>
      <c r="BC148" s="216" t="str">
        <f t="shared" si="25"/>
        <v/>
      </c>
      <c r="BD148" s="214" t="str">
        <f t="shared" si="33"/>
        <v/>
      </c>
      <c r="BE148" s="495"/>
      <c r="BF148" s="519"/>
      <c r="BG148" s="509"/>
      <c r="BH148" s="219"/>
      <c r="BI148" s="214" t="str">
        <f t="shared" si="34"/>
        <v/>
      </c>
      <c r="BJ148" s="516"/>
      <c r="BK148" s="516"/>
      <c r="BL148" s="516"/>
      <c r="BM148" s="495"/>
      <c r="BN148" s="519"/>
      <c r="BO148" s="509"/>
      <c r="BP148" s="219"/>
      <c r="BQ148" s="493"/>
      <c r="BR148" s="495"/>
      <c r="BS148" s="513"/>
      <c r="BT148" s="428"/>
      <c r="BU148" s="219" t="s">
        <v>1085</v>
      </c>
    </row>
    <row r="149" spans="1:73" ht="16.149999999999999" customHeight="1" x14ac:dyDescent="0.35">
      <c r="A149" s="534"/>
      <c r="B149" s="513"/>
      <c r="C149" s="188" t="str">
        <f>+B135</f>
        <v/>
      </c>
      <c r="D149" s="537"/>
      <c r="E149" s="220"/>
      <c r="F149" s="189">
        <v>15</v>
      </c>
      <c r="G149" s="221"/>
      <c r="H149" s="222"/>
      <c r="I149" s="221"/>
      <c r="J149" s="223" t="str">
        <f t="shared" si="22"/>
        <v/>
      </c>
      <c r="K149" s="221"/>
      <c r="L149" s="540"/>
      <c r="M149" s="193" t="str">
        <f t="shared" si="32"/>
        <v/>
      </c>
      <c r="N149" s="543"/>
      <c r="O149" s="156" t="str">
        <f t="shared" si="35"/>
        <v/>
      </c>
      <c r="P149" s="224">
        <v>15</v>
      </c>
      <c r="Q149" s="192" t="str">
        <f t="shared" si="24"/>
        <v/>
      </c>
      <c r="R149" s="221"/>
      <c r="S149" s="546"/>
      <c r="T149" s="546"/>
      <c r="U149" s="220"/>
      <c r="V149" s="499"/>
      <c r="W149" s="522"/>
      <c r="X149" s="499"/>
      <c r="Y149" s="522"/>
      <c r="Z149" s="219"/>
      <c r="AA149" s="525"/>
      <c r="AB149" s="513"/>
      <c r="AC149" s="219"/>
      <c r="AD149" s="505"/>
      <c r="AE149" s="528"/>
      <c r="AF149" s="499"/>
      <c r="AG149" s="502"/>
      <c r="AH149" s="505"/>
      <c r="AI149" s="219"/>
      <c r="AJ149" s="493"/>
      <c r="AK149" s="531"/>
      <c r="AL149" s="219"/>
      <c r="AM149" s="493"/>
      <c r="AN149" s="534"/>
      <c r="AO149" s="531"/>
      <c r="AP149" s="219"/>
      <c r="AQ149" s="208">
        <v>115</v>
      </c>
      <c r="AR149" s="209" t="str">
        <f>IF(AU149="","",CONCATENATE(C149,"-",VLOOKUP(AS149,[15]Configuración!$J$75:$K$77,2,FALSE),'Matriz Riesgos 3a parte'!AQ149))</f>
        <v/>
      </c>
      <c r="AS149" s="210"/>
      <c r="AT149" s="211" t="str">
        <f>IFERROR(VLOOKUP(AS149,[15]Configuración!$AI$2:$AK$4,3,FALSE),"")</f>
        <v/>
      </c>
      <c r="AU149" s="210"/>
      <c r="AV149" s="210"/>
      <c r="AW149" s="210"/>
      <c r="AX149" s="210"/>
      <c r="AY149" s="210"/>
      <c r="AZ149" s="210"/>
      <c r="BA149" s="210"/>
      <c r="BB149" s="211" t="str">
        <f>IFERROR(VLOOKUP(BA149,[15]Configuración!$AI$7:$AK$8,3,FALSE),"")</f>
        <v/>
      </c>
      <c r="BC149" s="216" t="str">
        <f t="shared" si="25"/>
        <v/>
      </c>
      <c r="BD149" s="214" t="str">
        <f t="shared" si="33"/>
        <v/>
      </c>
      <c r="BE149" s="495"/>
      <c r="BF149" s="519"/>
      <c r="BG149" s="509"/>
      <c r="BH149" s="219"/>
      <c r="BI149" s="214" t="str">
        <f t="shared" si="34"/>
        <v/>
      </c>
      <c r="BJ149" s="516"/>
      <c r="BK149" s="516"/>
      <c r="BL149" s="516"/>
      <c r="BM149" s="495"/>
      <c r="BN149" s="519"/>
      <c r="BO149" s="509"/>
      <c r="BP149" s="219"/>
      <c r="BQ149" s="493"/>
      <c r="BR149" s="495"/>
      <c r="BS149" s="513"/>
      <c r="BT149" s="428"/>
      <c r="BU149" s="219" t="s">
        <v>1085</v>
      </c>
    </row>
    <row r="150" spans="1:73" ht="16.149999999999999" customHeight="1" x14ac:dyDescent="0.35">
      <c r="A150" s="534"/>
      <c r="B150" s="513"/>
      <c r="C150" s="188" t="str">
        <f>+B135</f>
        <v/>
      </c>
      <c r="D150" s="537"/>
      <c r="E150" s="220"/>
      <c r="F150" s="189">
        <v>16</v>
      </c>
      <c r="G150" s="221"/>
      <c r="H150" s="222"/>
      <c r="I150" s="221"/>
      <c r="J150" s="223" t="str">
        <f t="shared" si="22"/>
        <v/>
      </c>
      <c r="K150" s="221"/>
      <c r="L150" s="540"/>
      <c r="M150" s="193" t="str">
        <f t="shared" si="32"/>
        <v/>
      </c>
      <c r="N150" s="543"/>
      <c r="O150" s="156" t="str">
        <f t="shared" si="35"/>
        <v/>
      </c>
      <c r="P150" s="224">
        <v>16</v>
      </c>
      <c r="Q150" s="192" t="str">
        <f t="shared" si="24"/>
        <v/>
      </c>
      <c r="R150" s="221"/>
      <c r="S150" s="546"/>
      <c r="T150" s="546"/>
      <c r="U150" s="220"/>
      <c r="V150" s="499"/>
      <c r="W150" s="522"/>
      <c r="X150" s="499"/>
      <c r="Y150" s="522"/>
      <c r="Z150" s="219"/>
      <c r="AA150" s="525"/>
      <c r="AB150" s="513"/>
      <c r="AC150" s="219"/>
      <c r="AD150" s="505"/>
      <c r="AE150" s="528"/>
      <c r="AF150" s="499"/>
      <c r="AG150" s="502"/>
      <c r="AH150" s="505"/>
      <c r="AI150" s="219"/>
      <c r="AJ150" s="493"/>
      <c r="AK150" s="531"/>
      <c r="AL150" s="219"/>
      <c r="AM150" s="493"/>
      <c r="AN150" s="534"/>
      <c r="AO150" s="531"/>
      <c r="AP150" s="219"/>
      <c r="AQ150" s="208">
        <v>116</v>
      </c>
      <c r="AR150" s="209" t="str">
        <f>IF(AU150="","",CONCATENATE(C150,"-",VLOOKUP(AS150,[15]Configuración!$J$75:$K$77,2,FALSE),'Matriz Riesgos 3a parte'!AQ150))</f>
        <v/>
      </c>
      <c r="AS150" s="210"/>
      <c r="AT150" s="211" t="str">
        <f>IFERROR(VLOOKUP(AS150,[15]Configuración!$AI$2:$AK$4,3,FALSE),"")</f>
        <v/>
      </c>
      <c r="AU150" s="210"/>
      <c r="AV150" s="210"/>
      <c r="AW150" s="210"/>
      <c r="AX150" s="210"/>
      <c r="AY150" s="210"/>
      <c r="AZ150" s="210"/>
      <c r="BA150" s="210"/>
      <c r="BB150" s="211" t="str">
        <f>IFERROR(VLOOKUP(BA150,[15]Configuración!$AI$7:$AK$8,3,FALSE),"")</f>
        <v/>
      </c>
      <c r="BC150" s="216" t="str">
        <f t="shared" si="25"/>
        <v/>
      </c>
      <c r="BD150" s="214" t="str">
        <f t="shared" si="33"/>
        <v/>
      </c>
      <c r="BE150" s="495"/>
      <c r="BF150" s="519"/>
      <c r="BG150" s="509"/>
      <c r="BH150" s="219"/>
      <c r="BI150" s="214" t="str">
        <f t="shared" si="34"/>
        <v/>
      </c>
      <c r="BJ150" s="516"/>
      <c r="BK150" s="516"/>
      <c r="BL150" s="516"/>
      <c r="BM150" s="495"/>
      <c r="BN150" s="519"/>
      <c r="BO150" s="509"/>
      <c r="BP150" s="219"/>
      <c r="BQ150" s="493"/>
      <c r="BR150" s="495"/>
      <c r="BS150" s="513"/>
      <c r="BT150" s="428"/>
      <c r="BU150" s="219" t="s">
        <v>1085</v>
      </c>
    </row>
    <row r="151" spans="1:73" ht="16.149999999999999" customHeight="1" x14ac:dyDescent="0.35">
      <c r="A151" s="534"/>
      <c r="B151" s="513"/>
      <c r="C151" s="188" t="str">
        <f>+B135</f>
        <v/>
      </c>
      <c r="D151" s="537"/>
      <c r="E151" s="220"/>
      <c r="F151" s="189">
        <v>17</v>
      </c>
      <c r="G151" s="221"/>
      <c r="H151" s="222"/>
      <c r="I151" s="221"/>
      <c r="J151" s="223" t="str">
        <f t="shared" si="22"/>
        <v/>
      </c>
      <c r="K151" s="221"/>
      <c r="L151" s="540"/>
      <c r="M151" s="193" t="str">
        <f t="shared" si="32"/>
        <v/>
      </c>
      <c r="N151" s="543"/>
      <c r="O151" s="156" t="str">
        <f t="shared" si="35"/>
        <v/>
      </c>
      <c r="P151" s="224">
        <v>17</v>
      </c>
      <c r="Q151" s="192" t="str">
        <f t="shared" si="24"/>
        <v/>
      </c>
      <c r="R151" s="221"/>
      <c r="S151" s="546"/>
      <c r="T151" s="546"/>
      <c r="U151" s="220"/>
      <c r="V151" s="499"/>
      <c r="W151" s="522"/>
      <c r="X151" s="499"/>
      <c r="Y151" s="522"/>
      <c r="Z151" s="219"/>
      <c r="AA151" s="525"/>
      <c r="AB151" s="513"/>
      <c r="AC151" s="219"/>
      <c r="AD151" s="505"/>
      <c r="AE151" s="528"/>
      <c r="AF151" s="499"/>
      <c r="AG151" s="502"/>
      <c r="AH151" s="505"/>
      <c r="AI151" s="219"/>
      <c r="AJ151" s="493"/>
      <c r="AK151" s="531"/>
      <c r="AL151" s="219"/>
      <c r="AM151" s="493"/>
      <c r="AN151" s="534"/>
      <c r="AO151" s="531"/>
      <c r="AP151" s="219"/>
      <c r="AQ151" s="208">
        <v>117</v>
      </c>
      <c r="AR151" s="209" t="str">
        <f>IF(AU151="","",CONCATENATE(C151,"-",VLOOKUP(AS151,[15]Configuración!$J$75:$K$77,2,FALSE),'Matriz Riesgos 3a parte'!AQ151))</f>
        <v/>
      </c>
      <c r="AS151" s="210"/>
      <c r="AT151" s="211" t="str">
        <f>IFERROR(VLOOKUP(AS151,[15]Configuración!$AI$2:$AK$4,3,FALSE),"")</f>
        <v/>
      </c>
      <c r="AU151" s="210"/>
      <c r="AV151" s="210"/>
      <c r="AW151" s="210"/>
      <c r="AX151" s="210"/>
      <c r="AY151" s="210"/>
      <c r="AZ151" s="210"/>
      <c r="BA151" s="210"/>
      <c r="BB151" s="211" t="str">
        <f>IFERROR(VLOOKUP(BA151,[15]Configuración!$AI$7:$AK$8,3,FALSE),"")</f>
        <v/>
      </c>
      <c r="BC151" s="216" t="str">
        <f t="shared" si="25"/>
        <v/>
      </c>
      <c r="BD151" s="214" t="str">
        <f t="shared" si="33"/>
        <v/>
      </c>
      <c r="BE151" s="495"/>
      <c r="BF151" s="519"/>
      <c r="BG151" s="509"/>
      <c r="BH151" s="219"/>
      <c r="BI151" s="214" t="str">
        <f t="shared" si="34"/>
        <v/>
      </c>
      <c r="BJ151" s="516"/>
      <c r="BK151" s="516"/>
      <c r="BL151" s="516"/>
      <c r="BM151" s="495"/>
      <c r="BN151" s="519"/>
      <c r="BO151" s="509"/>
      <c r="BP151" s="219"/>
      <c r="BQ151" s="493"/>
      <c r="BR151" s="495"/>
      <c r="BS151" s="513"/>
      <c r="BT151" s="428"/>
      <c r="BU151" s="219" t="s">
        <v>1085</v>
      </c>
    </row>
    <row r="152" spans="1:73" ht="16.149999999999999" customHeight="1" x14ac:dyDescent="0.35">
      <c r="A152" s="534"/>
      <c r="B152" s="513"/>
      <c r="C152" s="188" t="str">
        <f>+B135</f>
        <v/>
      </c>
      <c r="D152" s="537"/>
      <c r="E152" s="220"/>
      <c r="F152" s="189">
        <v>18</v>
      </c>
      <c r="G152" s="221"/>
      <c r="H152" s="222"/>
      <c r="I152" s="221"/>
      <c r="J152" s="223" t="str">
        <f t="shared" si="22"/>
        <v/>
      </c>
      <c r="K152" s="221"/>
      <c r="L152" s="540"/>
      <c r="M152" s="193" t="str">
        <f t="shared" si="32"/>
        <v/>
      </c>
      <c r="N152" s="543"/>
      <c r="O152" s="156" t="str">
        <f t="shared" si="35"/>
        <v/>
      </c>
      <c r="P152" s="224">
        <v>18</v>
      </c>
      <c r="Q152" s="192" t="str">
        <f t="shared" si="24"/>
        <v/>
      </c>
      <c r="R152" s="221"/>
      <c r="S152" s="546"/>
      <c r="T152" s="546"/>
      <c r="U152" s="220"/>
      <c r="V152" s="499"/>
      <c r="W152" s="522"/>
      <c r="X152" s="499"/>
      <c r="Y152" s="522"/>
      <c r="Z152" s="219"/>
      <c r="AA152" s="525"/>
      <c r="AB152" s="513"/>
      <c r="AC152" s="219"/>
      <c r="AD152" s="505"/>
      <c r="AE152" s="528"/>
      <c r="AF152" s="499"/>
      <c r="AG152" s="502"/>
      <c r="AH152" s="505"/>
      <c r="AI152" s="219"/>
      <c r="AJ152" s="493"/>
      <c r="AK152" s="531"/>
      <c r="AL152" s="219"/>
      <c r="AM152" s="493"/>
      <c r="AN152" s="534"/>
      <c r="AO152" s="531"/>
      <c r="AP152" s="219"/>
      <c r="AQ152" s="208">
        <v>118</v>
      </c>
      <c r="AR152" s="209" t="str">
        <f>IF(AU152="","",CONCATENATE(C152,"-",VLOOKUP(AS152,[15]Configuración!$J$75:$K$77,2,FALSE),'Matriz Riesgos 3a parte'!AQ152))</f>
        <v/>
      </c>
      <c r="AS152" s="210"/>
      <c r="AT152" s="211" t="str">
        <f>IFERROR(VLOOKUP(AS152,[15]Configuración!$AI$2:$AK$4,3,FALSE),"")</f>
        <v/>
      </c>
      <c r="AU152" s="210"/>
      <c r="AV152" s="210"/>
      <c r="AW152" s="210"/>
      <c r="AX152" s="210"/>
      <c r="AY152" s="210"/>
      <c r="AZ152" s="210"/>
      <c r="BA152" s="210"/>
      <c r="BB152" s="211" t="str">
        <f>IFERROR(VLOOKUP(BA152,[15]Configuración!$AI$7:$AK$8,3,FALSE),"")</f>
        <v/>
      </c>
      <c r="BC152" s="216" t="str">
        <f t="shared" si="25"/>
        <v/>
      </c>
      <c r="BD152" s="214" t="str">
        <f t="shared" si="33"/>
        <v/>
      </c>
      <c r="BE152" s="495"/>
      <c r="BF152" s="519"/>
      <c r="BG152" s="509"/>
      <c r="BH152" s="219"/>
      <c r="BI152" s="214" t="str">
        <f t="shared" si="34"/>
        <v/>
      </c>
      <c r="BJ152" s="516"/>
      <c r="BK152" s="516"/>
      <c r="BL152" s="516"/>
      <c r="BM152" s="495"/>
      <c r="BN152" s="519"/>
      <c r="BO152" s="509"/>
      <c r="BP152" s="219"/>
      <c r="BQ152" s="493"/>
      <c r="BR152" s="495"/>
      <c r="BS152" s="513"/>
      <c r="BT152" s="428"/>
      <c r="BU152" s="219" t="s">
        <v>1085</v>
      </c>
    </row>
    <row r="153" spans="1:73" ht="16.149999999999999" customHeight="1" x14ac:dyDescent="0.35">
      <c r="A153" s="534"/>
      <c r="B153" s="513"/>
      <c r="C153" s="188" t="str">
        <f>+B135</f>
        <v/>
      </c>
      <c r="D153" s="537"/>
      <c r="E153" s="220"/>
      <c r="F153" s="189">
        <v>19</v>
      </c>
      <c r="G153" s="221"/>
      <c r="H153" s="222"/>
      <c r="I153" s="221"/>
      <c r="J153" s="223" t="str">
        <f t="shared" si="22"/>
        <v/>
      </c>
      <c r="K153" s="221"/>
      <c r="L153" s="540"/>
      <c r="M153" s="193" t="str">
        <f t="shared" si="32"/>
        <v/>
      </c>
      <c r="N153" s="543"/>
      <c r="O153" s="156" t="str">
        <f t="shared" si="35"/>
        <v/>
      </c>
      <c r="P153" s="224">
        <v>19</v>
      </c>
      <c r="Q153" s="192" t="str">
        <f t="shared" si="24"/>
        <v/>
      </c>
      <c r="R153" s="221"/>
      <c r="S153" s="546"/>
      <c r="T153" s="546"/>
      <c r="U153" s="220"/>
      <c r="V153" s="499"/>
      <c r="W153" s="522"/>
      <c r="X153" s="499"/>
      <c r="Y153" s="522"/>
      <c r="Z153" s="219"/>
      <c r="AA153" s="525"/>
      <c r="AB153" s="513"/>
      <c r="AC153" s="219"/>
      <c r="AD153" s="505"/>
      <c r="AE153" s="528"/>
      <c r="AF153" s="499"/>
      <c r="AG153" s="502"/>
      <c r="AH153" s="505"/>
      <c r="AI153" s="219"/>
      <c r="AJ153" s="493"/>
      <c r="AK153" s="531"/>
      <c r="AL153" s="219"/>
      <c r="AM153" s="493"/>
      <c r="AN153" s="534"/>
      <c r="AO153" s="531"/>
      <c r="AP153" s="219"/>
      <c r="AQ153" s="208">
        <v>119</v>
      </c>
      <c r="AR153" s="209" t="str">
        <f>IF(AU153="","",CONCATENATE(C153,"-",VLOOKUP(AS153,[15]Configuración!$J$75:$K$77,2,FALSE),'Matriz Riesgos 3a parte'!AQ153))</f>
        <v/>
      </c>
      <c r="AS153" s="210"/>
      <c r="AT153" s="211" t="str">
        <f>IFERROR(VLOOKUP(AS153,[15]Configuración!$AI$2:$AK$4,3,FALSE),"")</f>
        <v/>
      </c>
      <c r="AU153" s="210"/>
      <c r="AV153" s="210"/>
      <c r="AW153" s="210"/>
      <c r="AX153" s="210"/>
      <c r="AY153" s="210"/>
      <c r="AZ153" s="210"/>
      <c r="BA153" s="210"/>
      <c r="BB153" s="211" t="str">
        <f>IFERROR(VLOOKUP(BA153,[15]Configuración!$AI$7:$AK$8,3,FALSE),"")</f>
        <v/>
      </c>
      <c r="BC153" s="216" t="str">
        <f t="shared" si="25"/>
        <v/>
      </c>
      <c r="BD153" s="214" t="str">
        <f t="shared" si="33"/>
        <v/>
      </c>
      <c r="BE153" s="495"/>
      <c r="BF153" s="519"/>
      <c r="BG153" s="509"/>
      <c r="BH153" s="219"/>
      <c r="BI153" s="214" t="str">
        <f t="shared" si="34"/>
        <v/>
      </c>
      <c r="BJ153" s="516"/>
      <c r="BK153" s="516"/>
      <c r="BL153" s="516"/>
      <c r="BM153" s="495"/>
      <c r="BN153" s="519"/>
      <c r="BO153" s="509"/>
      <c r="BP153" s="219"/>
      <c r="BQ153" s="493"/>
      <c r="BR153" s="495"/>
      <c r="BS153" s="513"/>
      <c r="BT153" s="428"/>
      <c r="BU153" s="219" t="s">
        <v>1085</v>
      </c>
    </row>
    <row r="154" spans="1:73" ht="16.149999999999999" customHeight="1" thickBot="1" x14ac:dyDescent="0.4">
      <c r="A154" s="535"/>
      <c r="B154" s="514"/>
      <c r="C154" s="218" t="str">
        <f>+B135</f>
        <v/>
      </c>
      <c r="D154" s="538"/>
      <c r="E154" s="220"/>
      <c r="F154" s="225">
        <v>20</v>
      </c>
      <c r="G154" s="226"/>
      <c r="H154" s="227"/>
      <c r="I154" s="226"/>
      <c r="J154" s="228" t="str">
        <f t="shared" si="22"/>
        <v/>
      </c>
      <c r="K154" s="226"/>
      <c r="L154" s="541"/>
      <c r="M154" s="229" t="str">
        <f t="shared" si="32"/>
        <v/>
      </c>
      <c r="N154" s="544"/>
      <c r="O154" s="230" t="str">
        <f t="shared" si="35"/>
        <v/>
      </c>
      <c r="P154" s="231">
        <v>20</v>
      </c>
      <c r="Q154" s="228" t="str">
        <f t="shared" si="24"/>
        <v/>
      </c>
      <c r="R154" s="226"/>
      <c r="S154" s="547"/>
      <c r="T154" s="547"/>
      <c r="U154" s="220"/>
      <c r="V154" s="500"/>
      <c r="W154" s="523"/>
      <c r="X154" s="500"/>
      <c r="Y154" s="523"/>
      <c r="Z154" s="219"/>
      <c r="AA154" s="526"/>
      <c r="AB154" s="514"/>
      <c r="AC154" s="219"/>
      <c r="AD154" s="506"/>
      <c r="AE154" s="529"/>
      <c r="AF154" s="500"/>
      <c r="AG154" s="503"/>
      <c r="AH154" s="506"/>
      <c r="AI154" s="219"/>
      <c r="AJ154" s="507"/>
      <c r="AK154" s="532"/>
      <c r="AL154" s="219"/>
      <c r="AM154" s="507"/>
      <c r="AN154" s="535"/>
      <c r="AO154" s="532"/>
      <c r="AP154" s="219"/>
      <c r="AQ154" s="232">
        <v>120</v>
      </c>
      <c r="AR154" s="233" t="str">
        <f>IF(AU154="","",CONCATENATE(C154,"-",VLOOKUP(AS154,[15]Configuración!$J$75:$K$77,2,FALSE),'Matriz Riesgos 3a parte'!AQ154))</f>
        <v/>
      </c>
      <c r="AS154" s="234"/>
      <c r="AT154" s="235" t="str">
        <f>IFERROR(VLOOKUP(AS154,[15]Configuración!$AI$2:$AK$4,3,FALSE),"")</f>
        <v/>
      </c>
      <c r="AU154" s="234"/>
      <c r="AV154" s="234"/>
      <c r="AW154" s="234"/>
      <c r="AX154" s="234"/>
      <c r="AY154" s="234"/>
      <c r="AZ154" s="234"/>
      <c r="BA154" s="234"/>
      <c r="BB154" s="235" t="str">
        <f>IFERROR(VLOOKUP(BA154,[15]Configuración!$AI$7:$AK$8,3,FALSE),"")</f>
        <v/>
      </c>
      <c r="BC154" s="236" t="str">
        <f t="shared" si="25"/>
        <v/>
      </c>
      <c r="BD154" s="237" t="str">
        <f t="shared" si="33"/>
        <v/>
      </c>
      <c r="BE154" s="511"/>
      <c r="BF154" s="520"/>
      <c r="BG154" s="510"/>
      <c r="BH154" s="219"/>
      <c r="BI154" s="237" t="str">
        <f t="shared" si="34"/>
        <v/>
      </c>
      <c r="BJ154" s="517"/>
      <c r="BK154" s="517"/>
      <c r="BL154" s="517"/>
      <c r="BM154" s="511"/>
      <c r="BN154" s="520"/>
      <c r="BO154" s="510"/>
      <c r="BP154" s="219"/>
      <c r="BQ154" s="507"/>
      <c r="BR154" s="511"/>
      <c r="BS154" s="514"/>
      <c r="BT154" s="429"/>
      <c r="BU154" s="219" t="s">
        <v>1085</v>
      </c>
    </row>
    <row r="155" spans="1:73" x14ac:dyDescent="0.35">
      <c r="A155" s="219" t="s">
        <v>1085</v>
      </c>
      <c r="B155" s="219" t="s">
        <v>1085</v>
      </c>
      <c r="C155" s="219" t="s">
        <v>1085</v>
      </c>
      <c r="D155" s="219" t="s">
        <v>1085</v>
      </c>
      <c r="E155" s="219" t="s">
        <v>1085</v>
      </c>
      <c r="F155" s="219" t="s">
        <v>1085</v>
      </c>
      <c r="G155" s="219" t="s">
        <v>1085</v>
      </c>
      <c r="H155" s="219" t="s">
        <v>1085</v>
      </c>
      <c r="I155" s="219" t="s">
        <v>1085</v>
      </c>
      <c r="J155" s="219" t="s">
        <v>1085</v>
      </c>
      <c r="K155" s="219" t="s">
        <v>1085</v>
      </c>
      <c r="L155" s="219" t="s">
        <v>1085</v>
      </c>
      <c r="M155" s="219" t="s">
        <v>1085</v>
      </c>
      <c r="N155" s="219" t="s">
        <v>1085</v>
      </c>
      <c r="O155" s="219" t="s">
        <v>1085</v>
      </c>
      <c r="P155" s="219" t="s">
        <v>1085</v>
      </c>
      <c r="Q155" s="219" t="s">
        <v>1085</v>
      </c>
      <c r="R155" s="219" t="s">
        <v>1085</v>
      </c>
      <c r="S155" s="219" t="s">
        <v>1085</v>
      </c>
      <c r="T155" s="219" t="s">
        <v>1085</v>
      </c>
      <c r="U155" s="219" t="s">
        <v>1085</v>
      </c>
      <c r="V155" s="219" t="s">
        <v>1085</v>
      </c>
      <c r="W155" s="219" t="s">
        <v>1085</v>
      </c>
      <c r="X155" s="219" t="s">
        <v>1085</v>
      </c>
      <c r="Y155" s="219" t="s">
        <v>1085</v>
      </c>
      <c r="Z155" s="219" t="s">
        <v>1085</v>
      </c>
      <c r="AA155" s="219" t="s">
        <v>1085</v>
      </c>
      <c r="AB155" s="219" t="s">
        <v>1085</v>
      </c>
      <c r="AC155" s="219" t="s">
        <v>1085</v>
      </c>
      <c r="AD155" s="219" t="s">
        <v>1085</v>
      </c>
      <c r="AE155" s="219" t="s">
        <v>1085</v>
      </c>
      <c r="AF155" s="219" t="s">
        <v>1085</v>
      </c>
      <c r="AG155" s="219" t="s">
        <v>1085</v>
      </c>
      <c r="AH155" s="219" t="s">
        <v>1085</v>
      </c>
      <c r="AI155" s="219" t="s">
        <v>1085</v>
      </c>
      <c r="AJ155" s="219" t="s">
        <v>1085</v>
      </c>
      <c r="AK155" s="219" t="s">
        <v>1085</v>
      </c>
      <c r="AL155" s="219" t="s">
        <v>1085</v>
      </c>
      <c r="AM155" s="219" t="s">
        <v>1085</v>
      </c>
      <c r="AN155" s="219" t="s">
        <v>1085</v>
      </c>
      <c r="AO155" s="219" t="s">
        <v>1085</v>
      </c>
      <c r="AP155" s="219" t="s">
        <v>1085</v>
      </c>
      <c r="AQ155" s="219" t="s">
        <v>1085</v>
      </c>
      <c r="AR155" s="219" t="s">
        <v>1085</v>
      </c>
      <c r="AS155" s="219" t="s">
        <v>1085</v>
      </c>
      <c r="AT155" s="219" t="s">
        <v>1085</v>
      </c>
      <c r="AU155" s="219" t="s">
        <v>1085</v>
      </c>
      <c r="AV155" s="219" t="s">
        <v>1085</v>
      </c>
      <c r="AW155" s="219" t="s">
        <v>1085</v>
      </c>
      <c r="AX155" s="219" t="s">
        <v>1085</v>
      </c>
      <c r="AY155" s="219" t="s">
        <v>1085</v>
      </c>
      <c r="AZ155" s="219" t="s">
        <v>1085</v>
      </c>
      <c r="BA155" s="219" t="s">
        <v>1085</v>
      </c>
      <c r="BB155" s="219" t="s">
        <v>1085</v>
      </c>
      <c r="BC155" s="219" t="s">
        <v>1085</v>
      </c>
      <c r="BD155" s="219" t="s">
        <v>1085</v>
      </c>
      <c r="BE155" s="219" t="s">
        <v>1085</v>
      </c>
      <c r="BF155" s="219" t="s">
        <v>1085</v>
      </c>
      <c r="BG155" s="219" t="s">
        <v>1085</v>
      </c>
      <c r="BH155" s="219" t="s">
        <v>1085</v>
      </c>
      <c r="BI155" s="219" t="s">
        <v>1085</v>
      </c>
      <c r="BJ155" s="219" t="s">
        <v>1085</v>
      </c>
      <c r="BK155" s="219" t="s">
        <v>1085</v>
      </c>
      <c r="BL155" s="219" t="s">
        <v>1085</v>
      </c>
      <c r="BM155" s="219" t="s">
        <v>1085</v>
      </c>
      <c r="BN155" s="219" t="s">
        <v>1085</v>
      </c>
      <c r="BO155" s="219" t="s">
        <v>1085</v>
      </c>
      <c r="BP155" s="219" t="s">
        <v>1085</v>
      </c>
      <c r="BQ155" s="219" t="s">
        <v>1085</v>
      </c>
      <c r="BR155" s="219" t="s">
        <v>1085</v>
      </c>
      <c r="BS155" s="219" t="s">
        <v>1085</v>
      </c>
      <c r="BT155" s="219" t="s">
        <v>1085</v>
      </c>
      <c r="BU155" s="219" t="s">
        <v>1085</v>
      </c>
    </row>
  </sheetData>
  <sheetProtection algorithmName="SHA-512" hashValue="d3VmeoLXozVtXqTavBgH6QVcTyVFeTjwS7UMm6OhQDu1dBejXKuJMxDPmSzRF/UduchL/5lZNUViz3Z4VGuinw==" saltValue="GaBi4Ga2zp7i2V9p6zRoBw==" spinCount="100000" sheet="1" objects="1" scenarios="1" autoFilter="0"/>
  <autoFilter ref="A7:BU155" xr:uid="{00000000-0001-0000-0400-000000000000}"/>
  <mergeCells count="463">
    <mergeCell ref="Q6:Q7"/>
    <mergeCell ref="S6:S7"/>
    <mergeCell ref="T6:T7"/>
    <mergeCell ref="V6:V7"/>
    <mergeCell ref="AP1:AZ1"/>
    <mergeCell ref="BA1:BT1"/>
    <mergeCell ref="A4:D5"/>
    <mergeCell ref="F4:T5"/>
    <mergeCell ref="V4:W5"/>
    <mergeCell ref="X4:Y5"/>
    <mergeCell ref="AA4:AH5"/>
    <mergeCell ref="AJ4:AK5"/>
    <mergeCell ref="AM4:AO5"/>
    <mergeCell ref="AQ4:BD5"/>
    <mergeCell ref="A1:G1"/>
    <mergeCell ref="H1:I1"/>
    <mergeCell ref="J1:P1"/>
    <mergeCell ref="Q1:T1"/>
    <mergeCell ref="U1:AH1"/>
    <mergeCell ref="AI1:AO1"/>
    <mergeCell ref="BT4:BT7"/>
    <mergeCell ref="A6:A7"/>
    <mergeCell ref="B6:B7"/>
    <mergeCell ref="C6:C7"/>
    <mergeCell ref="D6:D7"/>
    <mergeCell ref="F6:F7"/>
    <mergeCell ref="G6:K6"/>
    <mergeCell ref="L6:L7"/>
    <mergeCell ref="M6:M7"/>
    <mergeCell ref="N6:N7"/>
    <mergeCell ref="BF4:BG5"/>
    <mergeCell ref="BI4:BI5"/>
    <mergeCell ref="BN4:BO5"/>
    <mergeCell ref="BQ4:BQ7"/>
    <mergeCell ref="BR4:BR7"/>
    <mergeCell ref="BS4:BS7"/>
    <mergeCell ref="BK6:BK7"/>
    <mergeCell ref="BL6:BL7"/>
    <mergeCell ref="AM6:AM7"/>
    <mergeCell ref="AN6:AN7"/>
    <mergeCell ref="AO6:AO7"/>
    <mergeCell ref="AQ6:AQ7"/>
    <mergeCell ref="W6:W7"/>
    <mergeCell ref="X6:X7"/>
    <mergeCell ref="BO6:BO7"/>
    <mergeCell ref="A8:A11"/>
    <mergeCell ref="B8:B11"/>
    <mergeCell ref="D8:D11"/>
    <mergeCell ref="L8:L11"/>
    <mergeCell ref="N8:N11"/>
    <mergeCell ref="S8:S11"/>
    <mergeCell ref="T8:T11"/>
    <mergeCell ref="V8:V11"/>
    <mergeCell ref="W8:W11"/>
    <mergeCell ref="BD6:BD7"/>
    <mergeCell ref="BE6:BE7"/>
    <mergeCell ref="BF6:BF7"/>
    <mergeCell ref="BG6:BG7"/>
    <mergeCell ref="BI6:BI7"/>
    <mergeCell ref="BJ6:BJ7"/>
    <mergeCell ref="AR6:AR7"/>
    <mergeCell ref="AS6:AS7"/>
    <mergeCell ref="AU6:AU7"/>
    <mergeCell ref="AX6:AY6"/>
    <mergeCell ref="BM6:BM7"/>
    <mergeCell ref="BN6:BN7"/>
    <mergeCell ref="O6:O7"/>
    <mergeCell ref="P6:P7"/>
    <mergeCell ref="BA6:BA7"/>
    <mergeCell ref="BC6:BC7"/>
    <mergeCell ref="AJ6:AJ7"/>
    <mergeCell ref="AK6:AK7"/>
    <mergeCell ref="AH8:AH11"/>
    <mergeCell ref="AJ8:AJ11"/>
    <mergeCell ref="AK8:AK11"/>
    <mergeCell ref="AM8:AM11"/>
    <mergeCell ref="X8:X11"/>
    <mergeCell ref="Y8:Y11"/>
    <mergeCell ref="AA8:AA11"/>
    <mergeCell ref="AB8:AB11"/>
    <mergeCell ref="AD8:AD11"/>
    <mergeCell ref="AE8:AE11"/>
    <mergeCell ref="Y6:Y7"/>
    <mergeCell ref="AA6:AB6"/>
    <mergeCell ref="AD6:AE6"/>
    <mergeCell ref="AF6:AG6"/>
    <mergeCell ref="BR8:BR11"/>
    <mergeCell ref="BS8:BS11"/>
    <mergeCell ref="BT8:BT11"/>
    <mergeCell ref="A12:A14"/>
    <mergeCell ref="B12:B14"/>
    <mergeCell ref="D12:D14"/>
    <mergeCell ref="L12:L14"/>
    <mergeCell ref="N12:N14"/>
    <mergeCell ref="S12:S14"/>
    <mergeCell ref="T12:T14"/>
    <mergeCell ref="BK8:BK11"/>
    <mergeCell ref="BL8:BL11"/>
    <mergeCell ref="BM8:BM11"/>
    <mergeCell ref="BN8:BN11"/>
    <mergeCell ref="BO8:BO11"/>
    <mergeCell ref="BQ8:BQ11"/>
    <mergeCell ref="AN8:AN11"/>
    <mergeCell ref="AO8:AO11"/>
    <mergeCell ref="BE8:BE11"/>
    <mergeCell ref="BF8:BF11"/>
    <mergeCell ref="BG8:BG11"/>
    <mergeCell ref="BJ8:BJ11"/>
    <mergeCell ref="AF8:AF11"/>
    <mergeCell ref="AG8:AG11"/>
    <mergeCell ref="BS12:BS14"/>
    <mergeCell ref="BT12:BT14"/>
    <mergeCell ref="A15:A17"/>
    <mergeCell ref="B15:B17"/>
    <mergeCell ref="D15:D17"/>
    <mergeCell ref="L15:L17"/>
    <mergeCell ref="N15:N17"/>
    <mergeCell ref="BG12:BG14"/>
    <mergeCell ref="BJ12:BJ14"/>
    <mergeCell ref="BK12:BK14"/>
    <mergeCell ref="BL12:BL14"/>
    <mergeCell ref="BM12:BM14"/>
    <mergeCell ref="BN12:BN14"/>
    <mergeCell ref="AK12:AK14"/>
    <mergeCell ref="AM12:AM14"/>
    <mergeCell ref="AN12:AN14"/>
    <mergeCell ref="AO12:AO14"/>
    <mergeCell ref="BE12:BE14"/>
    <mergeCell ref="BF12:BF14"/>
    <mergeCell ref="AD12:AD14"/>
    <mergeCell ref="AE12:AE14"/>
    <mergeCell ref="AF12:AF14"/>
    <mergeCell ref="AG12:AG14"/>
    <mergeCell ref="AH12:AH14"/>
    <mergeCell ref="V15:V17"/>
    <mergeCell ref="W15:W17"/>
    <mergeCell ref="X15:X17"/>
    <mergeCell ref="Y15:Y17"/>
    <mergeCell ref="BO12:BO14"/>
    <mergeCell ref="BQ12:BQ14"/>
    <mergeCell ref="BR12:BR14"/>
    <mergeCell ref="AJ12:AJ14"/>
    <mergeCell ref="V12:V14"/>
    <mergeCell ref="W12:W14"/>
    <mergeCell ref="X12:X14"/>
    <mergeCell ref="Y12:Y14"/>
    <mergeCell ref="AA12:AA14"/>
    <mergeCell ref="AB12:AB14"/>
    <mergeCell ref="AK15:AK17"/>
    <mergeCell ref="AM15:AM17"/>
    <mergeCell ref="AN15:AN17"/>
    <mergeCell ref="AO15:AO17"/>
    <mergeCell ref="AA15:AA17"/>
    <mergeCell ref="AB15:AB17"/>
    <mergeCell ref="AD15:AD17"/>
    <mergeCell ref="AE15:AE17"/>
    <mergeCell ref="BT15:BT17"/>
    <mergeCell ref="A18:A20"/>
    <mergeCell ref="B18:B20"/>
    <mergeCell ref="D18:D20"/>
    <mergeCell ref="L18:L20"/>
    <mergeCell ref="N18:N20"/>
    <mergeCell ref="S18:S20"/>
    <mergeCell ref="T18:T20"/>
    <mergeCell ref="V18:V20"/>
    <mergeCell ref="W18:W20"/>
    <mergeCell ref="BM15:BM17"/>
    <mergeCell ref="BN15:BN17"/>
    <mergeCell ref="BO15:BO17"/>
    <mergeCell ref="BQ15:BQ17"/>
    <mergeCell ref="BR15:BR17"/>
    <mergeCell ref="BS15:BS17"/>
    <mergeCell ref="BE15:BE17"/>
    <mergeCell ref="BF15:BF17"/>
    <mergeCell ref="BG15:BG17"/>
    <mergeCell ref="BJ15:BJ17"/>
    <mergeCell ref="BK15:BK17"/>
    <mergeCell ref="BL15:BL17"/>
    <mergeCell ref="S15:S17"/>
    <mergeCell ref="T15:T17"/>
    <mergeCell ref="AH15:AH17"/>
    <mergeCell ref="AJ15:AJ17"/>
    <mergeCell ref="AH18:AH20"/>
    <mergeCell ref="AJ18:AJ20"/>
    <mergeCell ref="AK18:AK20"/>
    <mergeCell ref="AM18:AM20"/>
    <mergeCell ref="X18:X20"/>
    <mergeCell ref="Y18:Y20"/>
    <mergeCell ref="AA18:AA20"/>
    <mergeCell ref="AB18:AB20"/>
    <mergeCell ref="AD18:AD20"/>
    <mergeCell ref="AE18:AE20"/>
    <mergeCell ref="AF15:AF17"/>
    <mergeCell ref="AG15:AG17"/>
    <mergeCell ref="BR18:BR20"/>
    <mergeCell ref="BS18:BS20"/>
    <mergeCell ref="BT18:BT20"/>
    <mergeCell ref="A21:A24"/>
    <mergeCell ref="B21:B24"/>
    <mergeCell ref="D21:D24"/>
    <mergeCell ref="L21:L24"/>
    <mergeCell ref="N21:N24"/>
    <mergeCell ref="S21:S24"/>
    <mergeCell ref="T21:T24"/>
    <mergeCell ref="BK18:BK20"/>
    <mergeCell ref="BL18:BL20"/>
    <mergeCell ref="BM18:BM20"/>
    <mergeCell ref="BN18:BN20"/>
    <mergeCell ref="BO18:BO20"/>
    <mergeCell ref="BQ18:BQ20"/>
    <mergeCell ref="AN18:AN20"/>
    <mergeCell ref="AO18:AO20"/>
    <mergeCell ref="BE18:BE20"/>
    <mergeCell ref="BF18:BF20"/>
    <mergeCell ref="BG18:BG20"/>
    <mergeCell ref="BJ18:BJ20"/>
    <mergeCell ref="AF18:AF20"/>
    <mergeCell ref="AG18:AG20"/>
    <mergeCell ref="BS21:BS24"/>
    <mergeCell ref="BT21:BT24"/>
    <mergeCell ref="A25:A26"/>
    <mergeCell ref="B25:B26"/>
    <mergeCell ref="D25:D26"/>
    <mergeCell ref="L25:L26"/>
    <mergeCell ref="N25:N26"/>
    <mergeCell ref="BG21:BG24"/>
    <mergeCell ref="BJ21:BJ24"/>
    <mergeCell ref="BK21:BK24"/>
    <mergeCell ref="BL21:BL24"/>
    <mergeCell ref="BM21:BM24"/>
    <mergeCell ref="BN21:BN24"/>
    <mergeCell ref="AK21:AK24"/>
    <mergeCell ref="AM21:AM24"/>
    <mergeCell ref="AN21:AN24"/>
    <mergeCell ref="AO21:AO24"/>
    <mergeCell ref="BE21:BE24"/>
    <mergeCell ref="BF21:BF24"/>
    <mergeCell ref="AD21:AD24"/>
    <mergeCell ref="AE21:AE24"/>
    <mergeCell ref="AF21:AF24"/>
    <mergeCell ref="AG21:AG24"/>
    <mergeCell ref="AH21:AH24"/>
    <mergeCell ref="V25:V26"/>
    <mergeCell ref="W25:W26"/>
    <mergeCell ref="X25:X26"/>
    <mergeCell ref="Y25:Y26"/>
    <mergeCell ref="BO21:BO24"/>
    <mergeCell ref="BQ21:BQ24"/>
    <mergeCell ref="BR21:BR24"/>
    <mergeCell ref="AJ21:AJ24"/>
    <mergeCell ref="V21:V24"/>
    <mergeCell ref="W21:W24"/>
    <mergeCell ref="X21:X24"/>
    <mergeCell ref="Y21:Y24"/>
    <mergeCell ref="AA21:AA24"/>
    <mergeCell ref="AB21:AB24"/>
    <mergeCell ref="AK25:AK26"/>
    <mergeCell ref="AM25:AM26"/>
    <mergeCell ref="AN25:AN26"/>
    <mergeCell ref="AO25:AO26"/>
    <mergeCell ref="AA25:AA26"/>
    <mergeCell ref="AB25:AB26"/>
    <mergeCell ref="AD25:AD26"/>
    <mergeCell ref="AE25:AE26"/>
    <mergeCell ref="BT25:BT26"/>
    <mergeCell ref="A28:A29"/>
    <mergeCell ref="B28:B29"/>
    <mergeCell ref="D28:D29"/>
    <mergeCell ref="L28:L29"/>
    <mergeCell ref="N28:N29"/>
    <mergeCell ref="S28:S29"/>
    <mergeCell ref="T28:T29"/>
    <mergeCell ref="V28:V29"/>
    <mergeCell ref="W28:W29"/>
    <mergeCell ref="BM25:BM26"/>
    <mergeCell ref="BN25:BN26"/>
    <mergeCell ref="BO25:BO26"/>
    <mergeCell ref="BQ25:BQ26"/>
    <mergeCell ref="BR25:BR26"/>
    <mergeCell ref="BS25:BS26"/>
    <mergeCell ref="BE25:BE26"/>
    <mergeCell ref="BF25:BF26"/>
    <mergeCell ref="BG25:BG26"/>
    <mergeCell ref="BJ25:BJ26"/>
    <mergeCell ref="BK25:BK26"/>
    <mergeCell ref="BL25:BL26"/>
    <mergeCell ref="S25:S26"/>
    <mergeCell ref="T25:T26"/>
    <mergeCell ref="AH25:AH26"/>
    <mergeCell ref="AJ25:AJ26"/>
    <mergeCell ref="AH28:AH29"/>
    <mergeCell ref="AJ28:AJ29"/>
    <mergeCell ref="AK28:AK29"/>
    <mergeCell ref="AM28:AM29"/>
    <mergeCell ref="X28:X29"/>
    <mergeCell ref="Y28:Y29"/>
    <mergeCell ref="AA28:AA29"/>
    <mergeCell ref="AB28:AB29"/>
    <mergeCell ref="AD28:AD29"/>
    <mergeCell ref="AE28:AE29"/>
    <mergeCell ref="AF25:AF26"/>
    <mergeCell ref="AG25:AG26"/>
    <mergeCell ref="BR28:BR29"/>
    <mergeCell ref="BS28:BS29"/>
    <mergeCell ref="BT28:BT29"/>
    <mergeCell ref="A31:A32"/>
    <mergeCell ref="B31:B32"/>
    <mergeCell ref="D31:D32"/>
    <mergeCell ref="L31:L32"/>
    <mergeCell ref="N31:N32"/>
    <mergeCell ref="S31:S32"/>
    <mergeCell ref="T31:T32"/>
    <mergeCell ref="BK28:BK29"/>
    <mergeCell ref="BL28:BL29"/>
    <mergeCell ref="BM28:BM29"/>
    <mergeCell ref="BN28:BN29"/>
    <mergeCell ref="BO28:BO29"/>
    <mergeCell ref="BQ28:BQ29"/>
    <mergeCell ref="AN28:AN29"/>
    <mergeCell ref="AO28:AO29"/>
    <mergeCell ref="BE28:BE29"/>
    <mergeCell ref="BF28:BF29"/>
    <mergeCell ref="BG28:BG29"/>
    <mergeCell ref="BJ28:BJ29"/>
    <mergeCell ref="AF28:AF29"/>
    <mergeCell ref="AG28:AG29"/>
    <mergeCell ref="BM31:BM32"/>
    <mergeCell ref="BN31:BN32"/>
    <mergeCell ref="AK31:AK32"/>
    <mergeCell ref="AM31:AM32"/>
    <mergeCell ref="AN31:AN32"/>
    <mergeCell ref="AO31:AO32"/>
    <mergeCell ref="BE31:BE32"/>
    <mergeCell ref="BF31:BF32"/>
    <mergeCell ref="AD31:AD32"/>
    <mergeCell ref="AE31:AE32"/>
    <mergeCell ref="AF31:AF32"/>
    <mergeCell ref="AG31:AG32"/>
    <mergeCell ref="AH31:AH32"/>
    <mergeCell ref="AJ31:AJ32"/>
    <mergeCell ref="BK31:BK32"/>
    <mergeCell ref="BL31:BL32"/>
    <mergeCell ref="V31:V32"/>
    <mergeCell ref="W31:W32"/>
    <mergeCell ref="X31:X32"/>
    <mergeCell ref="Y31:Y32"/>
    <mergeCell ref="AA31:AA32"/>
    <mergeCell ref="AB31:AB32"/>
    <mergeCell ref="AA95:AA114"/>
    <mergeCell ref="AB95:AB114"/>
    <mergeCell ref="AD95:AD114"/>
    <mergeCell ref="AE95:AE114"/>
    <mergeCell ref="AF95:AF114"/>
    <mergeCell ref="AG95:AG114"/>
    <mergeCell ref="V95:V114"/>
    <mergeCell ref="AN95:AN114"/>
    <mergeCell ref="AO95:AO114"/>
    <mergeCell ref="A95:A114"/>
    <mergeCell ref="B95:B114"/>
    <mergeCell ref="D95:D114"/>
    <mergeCell ref="L95:L114"/>
    <mergeCell ref="N95:N114"/>
    <mergeCell ref="BG31:BG32"/>
    <mergeCell ref="BJ31:BJ32"/>
    <mergeCell ref="S95:S114"/>
    <mergeCell ref="T95:T114"/>
    <mergeCell ref="A115:A134"/>
    <mergeCell ref="B115:B134"/>
    <mergeCell ref="D115:D134"/>
    <mergeCell ref="L115:L134"/>
    <mergeCell ref="N115:N134"/>
    <mergeCell ref="S115:S134"/>
    <mergeCell ref="T115:T134"/>
    <mergeCell ref="V115:V134"/>
    <mergeCell ref="W115:W134"/>
    <mergeCell ref="A135:A154"/>
    <mergeCell ref="B135:B154"/>
    <mergeCell ref="D135:D154"/>
    <mergeCell ref="L135:L154"/>
    <mergeCell ref="N135:N154"/>
    <mergeCell ref="S135:S154"/>
    <mergeCell ref="T135:T154"/>
    <mergeCell ref="BK115:BK134"/>
    <mergeCell ref="BL115:BL134"/>
    <mergeCell ref="AN115:AN134"/>
    <mergeCell ref="AO115:AO134"/>
    <mergeCell ref="BE115:BE134"/>
    <mergeCell ref="BF115:BF134"/>
    <mergeCell ref="BG115:BG134"/>
    <mergeCell ref="BJ115:BJ134"/>
    <mergeCell ref="AF115:AF134"/>
    <mergeCell ref="AG115:AG134"/>
    <mergeCell ref="AH115:AH134"/>
    <mergeCell ref="AJ115:AJ134"/>
    <mergeCell ref="AK115:AK134"/>
    <mergeCell ref="AM115:AM134"/>
    <mergeCell ref="X115:X134"/>
    <mergeCell ref="Y115:Y134"/>
    <mergeCell ref="AA115:AA134"/>
    <mergeCell ref="BT115:BT134"/>
    <mergeCell ref="BM115:BM134"/>
    <mergeCell ref="BN115:BN134"/>
    <mergeCell ref="BO115:BO134"/>
    <mergeCell ref="BQ115:BQ134"/>
    <mergeCell ref="AB115:AB134"/>
    <mergeCell ref="AD115:AD134"/>
    <mergeCell ref="AE115:AE134"/>
    <mergeCell ref="AK135:AK154"/>
    <mergeCell ref="AM135:AM154"/>
    <mergeCell ref="AN135:AN154"/>
    <mergeCell ref="AO135:AO154"/>
    <mergeCell ref="BE135:BE154"/>
    <mergeCell ref="BF135:BF154"/>
    <mergeCell ref="AD135:AD154"/>
    <mergeCell ref="AE135:AE154"/>
    <mergeCell ref="BR95:BR114"/>
    <mergeCell ref="BS95:BS114"/>
    <mergeCell ref="BO31:BO32"/>
    <mergeCell ref="V135:V154"/>
    <mergeCell ref="W135:W154"/>
    <mergeCell ref="X135:X154"/>
    <mergeCell ref="Y135:Y154"/>
    <mergeCell ref="AA135:AA154"/>
    <mergeCell ref="AB135:AB154"/>
    <mergeCell ref="BR115:BR134"/>
    <mergeCell ref="BS115:BS134"/>
    <mergeCell ref="W95:W114"/>
    <mergeCell ref="X95:X114"/>
    <mergeCell ref="Y95:Y114"/>
    <mergeCell ref="BE95:BE114"/>
    <mergeCell ref="BF95:BF114"/>
    <mergeCell ref="BG95:BG114"/>
    <mergeCell ref="BJ95:BJ114"/>
    <mergeCell ref="BK95:BK114"/>
    <mergeCell ref="BL95:BL114"/>
    <mergeCell ref="AH95:AH114"/>
    <mergeCell ref="AJ95:AJ114"/>
    <mergeCell ref="AK95:AK114"/>
    <mergeCell ref="AM95:AM114"/>
    <mergeCell ref="BQ31:BQ32"/>
    <mergeCell ref="BR31:BR32"/>
    <mergeCell ref="BS31:BS32"/>
    <mergeCell ref="BT31:BT32"/>
    <mergeCell ref="AF135:AF154"/>
    <mergeCell ref="AG135:AG154"/>
    <mergeCell ref="AH135:AH154"/>
    <mergeCell ref="AJ135:AJ154"/>
    <mergeCell ref="BO135:BO154"/>
    <mergeCell ref="BQ135:BQ154"/>
    <mergeCell ref="BR135:BR154"/>
    <mergeCell ref="BS135:BS154"/>
    <mergeCell ref="BT135:BT154"/>
    <mergeCell ref="BG135:BG154"/>
    <mergeCell ref="BJ135:BJ154"/>
    <mergeCell ref="BK135:BK154"/>
    <mergeCell ref="BL135:BL154"/>
    <mergeCell ref="BM135:BM154"/>
    <mergeCell ref="BN135:BN154"/>
    <mergeCell ref="BT95:BT114"/>
    <mergeCell ref="BM95:BM114"/>
    <mergeCell ref="BN95:BN114"/>
    <mergeCell ref="BO95:BO114"/>
    <mergeCell ref="BQ95:BQ114"/>
  </mergeCells>
  <conditionalFormatting sqref="BT8">
    <cfRule type="cellIs" dxfId="33" priority="9" operator="equal">
      <formula>"Tratamiento Prioritario"</formula>
    </cfRule>
  </conditionalFormatting>
  <conditionalFormatting sqref="BT12">
    <cfRule type="cellIs" dxfId="32" priority="8" operator="equal">
      <formula>"Tratamiento Prioritario"</formula>
    </cfRule>
  </conditionalFormatting>
  <conditionalFormatting sqref="BT15">
    <cfRule type="cellIs" dxfId="31" priority="7" operator="equal">
      <formula>"Tratamiento Prioritario"</formula>
    </cfRule>
  </conditionalFormatting>
  <conditionalFormatting sqref="BT18">
    <cfRule type="cellIs" dxfId="30" priority="6" operator="equal">
      <formula>"Tratamiento Prioritario"</formula>
    </cfRule>
  </conditionalFormatting>
  <conditionalFormatting sqref="BT21">
    <cfRule type="cellIs" dxfId="29" priority="5" operator="equal">
      <formula>"Tratamiento Prioritario"</formula>
    </cfRule>
  </conditionalFormatting>
  <conditionalFormatting sqref="BT25">
    <cfRule type="cellIs" dxfId="28" priority="4" operator="equal">
      <formula>"Tratamiento Prioritario"</formula>
    </cfRule>
  </conditionalFormatting>
  <conditionalFormatting sqref="BT27:BT28">
    <cfRule type="cellIs" dxfId="27" priority="3" operator="equal">
      <formula>"Tratamiento Prioritario"</formula>
    </cfRule>
  </conditionalFormatting>
  <conditionalFormatting sqref="BT30:BT31">
    <cfRule type="cellIs" dxfId="26" priority="2" operator="equal">
      <formula>"Tratamiento Prioritario"</formula>
    </cfRule>
  </conditionalFormatting>
  <conditionalFormatting sqref="BT33:BT35">
    <cfRule type="cellIs" dxfId="25" priority="1" operator="equal">
      <formula>"Tratamiento Prioritario"</formula>
    </cfRule>
  </conditionalFormatting>
  <conditionalFormatting sqref="BT55">
    <cfRule type="cellIs" dxfId="24" priority="14" operator="equal">
      <formula>"Tratamiento Prioritario"</formula>
    </cfRule>
  </conditionalFormatting>
  <conditionalFormatting sqref="BT75">
    <cfRule type="cellIs" dxfId="23" priority="13" operator="equal">
      <formula>"Tratamiento Prioritario"</formula>
    </cfRule>
  </conditionalFormatting>
  <conditionalFormatting sqref="BT95">
    <cfRule type="cellIs" dxfId="22" priority="12" operator="equal">
      <formula>"Tratamiento Prioritario"</formula>
    </cfRule>
  </conditionalFormatting>
  <conditionalFormatting sqref="BT115">
    <cfRule type="cellIs" dxfId="21" priority="11" operator="equal">
      <formula>"Tratamiento Prioritario"</formula>
    </cfRule>
  </conditionalFormatting>
  <conditionalFormatting sqref="BT135">
    <cfRule type="cellIs" dxfId="20" priority="10" operator="equal">
      <formula>"Tratamiento Prioritario"</formula>
    </cfRule>
  </conditionalFormatting>
  <dataValidations count="3">
    <dataValidation type="list" allowBlank="1" showInputMessage="1" showErrorMessage="1" sqref="BA8:BA154" xr:uid="{95220DF1-BF1F-49E0-B35F-8D5569C78137}">
      <formula1>"Manual,Automático"</formula1>
    </dataValidation>
    <dataValidation type="list" allowBlank="1" showInputMessage="1" showErrorMessage="1" sqref="AX8:AX154" xr:uid="{78DA6310-8D0C-4310-914E-9CDBFD9E58F5}">
      <formula1>"No está documentado,Se encuentra documentado"</formula1>
    </dataValidation>
    <dataValidation type="list" allowBlank="1" showInputMessage="1" showErrorMessage="1" sqref="S21 S25 S27:S28 S30:S31 S33:S35 S55 S75 S95 S115 S135 S8 S12 S15 S18 AZ8:AZ154 AV8:AW154" xr:uid="{B951AFF2-75FC-4CDB-92A2-FEBCEAC9550A}">
      <formula1>"SI,NO"</formula1>
    </dataValidation>
  </dataValidations>
  <printOptions horizontalCentered="1" verticalCentered="1"/>
  <pageMargins left="0.23622047244094491" right="0.23622047244094491" top="0.74803149606299213" bottom="0.74803149606299213" header="0.31496062992125984" footer="0.31496062992125984"/>
  <pageSetup scale="46" pageOrder="overThenDown" orientation="landscape" r:id="rId1"/>
  <headerFooter>
    <oddFooter>&amp;LMPEE0301F01-08</oddFooter>
  </headerFooter>
  <rowBreaks count="18" manualBreakCount="18">
    <brk id="7" max="16383" man="1"/>
    <brk id="11" max="16383" man="1"/>
    <brk id="14" max="16383" man="1"/>
    <brk id="17" max="16383" man="1"/>
    <brk id="20" max="16383" man="1"/>
    <brk id="24" max="16383" man="1"/>
    <brk id="26" max="16383" man="1"/>
    <brk id="27" max="16383" man="1"/>
    <brk id="29" max="16383" man="1"/>
    <brk id="30" max="16383" man="1"/>
    <brk id="32" max="16383" man="1"/>
    <brk id="33" max="16383" man="1"/>
    <brk id="34" max="16383" man="1"/>
    <brk id="54" max="16383" man="1"/>
    <brk id="74" max="16383" man="1"/>
    <brk id="94" max="16383" man="1"/>
    <brk id="114" max="16383" man="1"/>
    <brk id="134" max="76" man="1"/>
  </rowBreaks>
  <colBreaks count="4" manualBreakCount="4">
    <brk id="9" max="1048575" man="1"/>
    <brk id="20" max="154" man="1"/>
    <brk id="41" max="154" man="1"/>
    <brk id="57" max="154"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5250B-41F2-4CC7-B8D4-CE7295E171E6}">
  <dimension ref="A1:AB189"/>
  <sheetViews>
    <sheetView topLeftCell="C1" workbookViewId="0">
      <selection activeCell="X19" sqref="X19"/>
    </sheetView>
  </sheetViews>
  <sheetFormatPr baseColWidth="10" defaultRowHeight="14.5" x14ac:dyDescent="0.35"/>
  <cols>
    <col min="1" max="1" width="26.36328125" customWidth="1"/>
    <col min="2" max="2" width="28.26953125" customWidth="1"/>
    <col min="3" max="3" width="8.7265625"/>
    <col min="4" max="4" width="22.36328125" customWidth="1"/>
    <col min="5" max="5" width="8.7265625"/>
    <col min="6" max="6" width="18.36328125" customWidth="1"/>
    <col min="7" max="8" width="8.7265625"/>
    <col min="9" max="9" width="18.81640625" customWidth="1"/>
    <col min="10" max="10" width="14.81640625" customWidth="1"/>
    <col min="11" max="11" width="16.81640625" customWidth="1"/>
    <col min="12" max="20" width="8.7265625"/>
    <col min="21" max="21" width="12.90625" customWidth="1"/>
    <col min="22" max="23" width="8.7265625"/>
    <col min="24" max="24" width="14" customWidth="1"/>
    <col min="25" max="25" width="14.81640625" customWidth="1"/>
    <col min="26" max="27" width="8.7265625"/>
    <col min="28" max="28" width="14" customWidth="1"/>
  </cols>
  <sheetData>
    <row r="1" spans="1:28" ht="19.5" customHeight="1" x14ac:dyDescent="0.35">
      <c r="A1" s="357" t="s">
        <v>1642</v>
      </c>
      <c r="B1" s="357" t="s">
        <v>1643</v>
      </c>
      <c r="C1" s="357" t="s">
        <v>1644</v>
      </c>
      <c r="D1" s="357" t="s">
        <v>1645</v>
      </c>
      <c r="E1" s="357" t="s">
        <v>1646</v>
      </c>
      <c r="F1" s="357" t="s">
        <v>1647</v>
      </c>
      <c r="G1" s="357" t="s">
        <v>1648</v>
      </c>
      <c r="H1" s="357" t="s">
        <v>1649</v>
      </c>
      <c r="I1" s="357" t="s">
        <v>1650</v>
      </c>
      <c r="J1" s="357" t="s">
        <v>2480</v>
      </c>
      <c r="K1" s="357" t="s">
        <v>367</v>
      </c>
      <c r="L1" s="357" t="s">
        <v>1651</v>
      </c>
      <c r="M1" s="357" t="s">
        <v>1652</v>
      </c>
      <c r="N1" s="357" t="s">
        <v>1653</v>
      </c>
      <c r="O1" s="357" t="s">
        <v>1654</v>
      </c>
      <c r="P1" s="357" t="s">
        <v>1655</v>
      </c>
      <c r="Q1" s="357" t="s">
        <v>1656</v>
      </c>
      <c r="R1" s="357" t="s">
        <v>1657</v>
      </c>
      <c r="S1" s="357" t="s">
        <v>1658</v>
      </c>
      <c r="T1" s="357" t="s">
        <v>1659</v>
      </c>
      <c r="U1" s="357" t="s">
        <v>1660</v>
      </c>
      <c r="V1" s="357" t="s">
        <v>1661</v>
      </c>
      <c r="W1" s="357" t="s">
        <v>1639</v>
      </c>
      <c r="X1" s="357" t="s">
        <v>1662</v>
      </c>
      <c r="Y1" s="357" t="s">
        <v>1663</v>
      </c>
      <c r="Z1" s="357" t="s">
        <v>1664</v>
      </c>
      <c r="AA1" s="357" t="s">
        <v>1665</v>
      </c>
      <c r="AB1" s="357"/>
    </row>
    <row r="2" spans="1:28" x14ac:dyDescent="0.35">
      <c r="A2" t="s">
        <v>1145</v>
      </c>
      <c r="B2" t="s">
        <v>1666</v>
      </c>
      <c r="C2" t="s">
        <v>1667</v>
      </c>
      <c r="D2" t="s">
        <v>1668</v>
      </c>
      <c r="E2" t="s">
        <v>1669</v>
      </c>
      <c r="F2" t="s">
        <v>1153</v>
      </c>
      <c r="G2" t="s">
        <v>1670</v>
      </c>
      <c r="H2" t="s">
        <v>1671</v>
      </c>
      <c r="I2" t="s">
        <v>1147</v>
      </c>
      <c r="J2" t="s">
        <v>2359</v>
      </c>
      <c r="K2" t="s">
        <v>1164</v>
      </c>
      <c r="L2" t="s">
        <v>1672</v>
      </c>
      <c r="M2" t="s">
        <v>1165</v>
      </c>
      <c r="N2" t="s">
        <v>1673</v>
      </c>
      <c r="O2" s="358" t="s">
        <v>386</v>
      </c>
      <c r="P2" s="358" t="s">
        <v>1674</v>
      </c>
      <c r="Q2" s="358" t="s">
        <v>1675</v>
      </c>
      <c r="R2" t="s">
        <v>1676</v>
      </c>
      <c r="S2" t="s">
        <v>1670</v>
      </c>
      <c r="T2" t="s">
        <v>1677</v>
      </c>
      <c r="U2" t="s">
        <v>1670</v>
      </c>
      <c r="V2" t="s">
        <v>1668</v>
      </c>
      <c r="W2" t="s">
        <v>1678</v>
      </c>
      <c r="X2" t="s">
        <v>1679</v>
      </c>
      <c r="Y2" s="358" t="s">
        <v>1680</v>
      </c>
      <c r="Z2" t="s">
        <v>1681</v>
      </c>
      <c r="AA2" t="s">
        <v>1682</v>
      </c>
      <c r="AB2" s="358"/>
    </row>
    <row r="3" spans="1:28" x14ac:dyDescent="0.35">
      <c r="A3" t="s">
        <v>1145</v>
      </c>
      <c r="B3" t="s">
        <v>1666</v>
      </c>
      <c r="C3" t="s">
        <v>1667</v>
      </c>
      <c r="D3" t="s">
        <v>1668</v>
      </c>
      <c r="E3" t="s">
        <v>1669</v>
      </c>
      <c r="F3" t="s">
        <v>1153</v>
      </c>
      <c r="G3" t="s">
        <v>1670</v>
      </c>
      <c r="H3" t="s">
        <v>1683</v>
      </c>
      <c r="I3" t="s">
        <v>1149</v>
      </c>
      <c r="J3" t="s">
        <v>2360</v>
      </c>
      <c r="K3" t="s">
        <v>1166</v>
      </c>
      <c r="L3" t="s">
        <v>1672</v>
      </c>
      <c r="M3" t="s">
        <v>1167</v>
      </c>
      <c r="N3" t="s">
        <v>1673</v>
      </c>
      <c r="O3" s="358" t="s">
        <v>386</v>
      </c>
      <c r="P3" s="358" t="s">
        <v>1674</v>
      </c>
      <c r="Q3" s="358" t="s">
        <v>1675</v>
      </c>
      <c r="R3" t="s">
        <v>1676</v>
      </c>
      <c r="S3" t="s">
        <v>1670</v>
      </c>
      <c r="T3" t="s">
        <v>1677</v>
      </c>
      <c r="U3" t="s">
        <v>1670</v>
      </c>
      <c r="V3" t="s">
        <v>1668</v>
      </c>
      <c r="W3" t="s">
        <v>1678</v>
      </c>
      <c r="X3" t="s">
        <v>1679</v>
      </c>
      <c r="Y3" s="358" t="s">
        <v>1680</v>
      </c>
      <c r="Z3" t="s">
        <v>1684</v>
      </c>
      <c r="AA3" t="s">
        <v>1685</v>
      </c>
      <c r="AB3" s="358"/>
    </row>
    <row r="4" spans="1:28" x14ac:dyDescent="0.35">
      <c r="A4" t="s">
        <v>1145</v>
      </c>
      <c r="B4" t="s">
        <v>1666</v>
      </c>
      <c r="C4" t="s">
        <v>1667</v>
      </c>
      <c r="D4" t="s">
        <v>1668</v>
      </c>
      <c r="E4" t="s">
        <v>1669</v>
      </c>
      <c r="F4" t="s">
        <v>1153</v>
      </c>
      <c r="G4" t="s">
        <v>1670</v>
      </c>
      <c r="H4" t="s">
        <v>1686</v>
      </c>
      <c r="I4" t="s">
        <v>1159</v>
      </c>
      <c r="J4" t="s">
        <v>2361</v>
      </c>
      <c r="K4" t="s">
        <v>1472</v>
      </c>
      <c r="L4" t="s">
        <v>1672</v>
      </c>
      <c r="M4" t="s">
        <v>1471</v>
      </c>
      <c r="N4" t="s">
        <v>1673</v>
      </c>
      <c r="O4" s="358" t="s">
        <v>386</v>
      </c>
      <c r="P4" s="358" t="s">
        <v>1674</v>
      </c>
      <c r="Q4" s="358" t="s">
        <v>1675</v>
      </c>
      <c r="R4" t="s">
        <v>1676</v>
      </c>
      <c r="S4" t="s">
        <v>1670</v>
      </c>
      <c r="T4" t="s">
        <v>1677</v>
      </c>
      <c r="U4" t="s">
        <v>1670</v>
      </c>
      <c r="V4" t="s">
        <v>1668</v>
      </c>
      <c r="W4" t="s">
        <v>1678</v>
      </c>
      <c r="X4" t="s">
        <v>1679</v>
      </c>
      <c r="Y4" s="358" t="s">
        <v>1680</v>
      </c>
      <c r="Z4" t="s">
        <v>1687</v>
      </c>
      <c r="AA4" t="s">
        <v>1688</v>
      </c>
      <c r="AB4" s="358"/>
    </row>
    <row r="5" spans="1:28" x14ac:dyDescent="0.35">
      <c r="A5" t="s">
        <v>1145</v>
      </c>
      <c r="B5" t="s">
        <v>1666</v>
      </c>
      <c r="C5" t="s">
        <v>1667</v>
      </c>
      <c r="D5" t="s">
        <v>1668</v>
      </c>
      <c r="E5" t="s">
        <v>1669</v>
      </c>
      <c r="F5" t="s">
        <v>1153</v>
      </c>
      <c r="G5" t="s">
        <v>1670</v>
      </c>
      <c r="H5" t="s">
        <v>1689</v>
      </c>
      <c r="I5" t="s">
        <v>1151</v>
      </c>
      <c r="J5" t="s">
        <v>2362</v>
      </c>
      <c r="K5" t="s">
        <v>1168</v>
      </c>
      <c r="L5" t="s">
        <v>1672</v>
      </c>
      <c r="M5" t="s">
        <v>1169</v>
      </c>
      <c r="N5" t="s">
        <v>1673</v>
      </c>
      <c r="O5" s="358" t="s">
        <v>386</v>
      </c>
      <c r="P5" s="358" t="s">
        <v>1674</v>
      </c>
      <c r="Q5" s="358" t="s">
        <v>1675</v>
      </c>
      <c r="R5" t="s">
        <v>1676</v>
      </c>
      <c r="S5" t="s">
        <v>1670</v>
      </c>
      <c r="T5" t="s">
        <v>1677</v>
      </c>
      <c r="U5" t="s">
        <v>1670</v>
      </c>
      <c r="V5" t="s">
        <v>1668</v>
      </c>
      <c r="W5" t="s">
        <v>1678</v>
      </c>
      <c r="X5" t="s">
        <v>1679</v>
      </c>
      <c r="Y5" s="358" t="s">
        <v>1680</v>
      </c>
      <c r="Z5" t="s">
        <v>1690</v>
      </c>
      <c r="AA5" t="s">
        <v>1691</v>
      </c>
      <c r="AB5" s="358"/>
    </row>
    <row r="6" spans="1:28" x14ac:dyDescent="0.35">
      <c r="A6" t="s">
        <v>1145</v>
      </c>
      <c r="B6" t="s">
        <v>1666</v>
      </c>
      <c r="C6" t="s">
        <v>1667</v>
      </c>
      <c r="D6" t="s">
        <v>1668</v>
      </c>
      <c r="E6" t="s">
        <v>1669</v>
      </c>
      <c r="F6" t="s">
        <v>1153</v>
      </c>
      <c r="G6" t="s">
        <v>1670</v>
      </c>
      <c r="H6" t="s">
        <v>1689</v>
      </c>
      <c r="I6" t="s">
        <v>1151</v>
      </c>
      <c r="J6" t="s">
        <v>2362</v>
      </c>
      <c r="K6" t="s">
        <v>1168</v>
      </c>
      <c r="L6" t="s">
        <v>1672</v>
      </c>
      <c r="M6" t="s">
        <v>1169</v>
      </c>
      <c r="N6" t="s">
        <v>1673</v>
      </c>
      <c r="O6" s="358" t="s">
        <v>386</v>
      </c>
      <c r="P6" s="358" t="s">
        <v>1674</v>
      </c>
      <c r="Q6" s="358" t="s">
        <v>1675</v>
      </c>
      <c r="R6" t="s">
        <v>1676</v>
      </c>
      <c r="S6" t="s">
        <v>1670</v>
      </c>
      <c r="T6" t="s">
        <v>1677</v>
      </c>
      <c r="U6" t="s">
        <v>1670</v>
      </c>
      <c r="V6" t="s">
        <v>1668</v>
      </c>
      <c r="W6" t="s">
        <v>1692</v>
      </c>
      <c r="X6" t="s">
        <v>1679</v>
      </c>
      <c r="Y6" s="358" t="s">
        <v>1680</v>
      </c>
      <c r="Z6" t="s">
        <v>1693</v>
      </c>
      <c r="AA6" t="s">
        <v>1694</v>
      </c>
      <c r="AB6" s="358"/>
    </row>
    <row r="7" spans="1:28" x14ac:dyDescent="0.35">
      <c r="A7" t="s">
        <v>1695</v>
      </c>
      <c r="B7" t="s">
        <v>1696</v>
      </c>
      <c r="C7" t="s">
        <v>386</v>
      </c>
      <c r="D7" t="s">
        <v>1668</v>
      </c>
      <c r="E7" t="s">
        <v>1697</v>
      </c>
      <c r="F7" t="s">
        <v>657</v>
      </c>
      <c r="G7" t="s">
        <v>1670</v>
      </c>
      <c r="H7" t="s">
        <v>1698</v>
      </c>
      <c r="I7" t="s">
        <v>1333</v>
      </c>
      <c r="J7" t="s">
        <v>2363</v>
      </c>
      <c r="K7" t="s">
        <v>1334</v>
      </c>
      <c r="L7" t="s">
        <v>1672</v>
      </c>
      <c r="M7" t="s">
        <v>1699</v>
      </c>
      <c r="N7" t="s">
        <v>1700</v>
      </c>
      <c r="O7" s="358" t="s">
        <v>386</v>
      </c>
      <c r="P7" s="358" t="s">
        <v>1701</v>
      </c>
      <c r="Q7" s="358" t="s">
        <v>1675</v>
      </c>
      <c r="R7" t="s">
        <v>1676</v>
      </c>
      <c r="S7" t="s">
        <v>1670</v>
      </c>
      <c r="T7" t="s">
        <v>1677</v>
      </c>
      <c r="U7" t="s">
        <v>1670</v>
      </c>
      <c r="V7" t="s">
        <v>1668</v>
      </c>
      <c r="W7" t="s">
        <v>1702</v>
      </c>
      <c r="X7" t="s">
        <v>1700</v>
      </c>
      <c r="Y7" s="358" t="s">
        <v>1680</v>
      </c>
      <c r="Z7" t="s">
        <v>1703</v>
      </c>
      <c r="AA7" t="s">
        <v>1704</v>
      </c>
      <c r="AB7" s="358"/>
    </row>
    <row r="8" spans="1:28" x14ac:dyDescent="0.35">
      <c r="A8" t="s">
        <v>1695</v>
      </c>
      <c r="B8" t="s">
        <v>1696</v>
      </c>
      <c r="C8" t="s">
        <v>386</v>
      </c>
      <c r="D8" t="s">
        <v>1668</v>
      </c>
      <c r="E8" t="s">
        <v>1697</v>
      </c>
      <c r="F8" t="s">
        <v>657</v>
      </c>
      <c r="G8" t="s">
        <v>1670</v>
      </c>
      <c r="H8" t="s">
        <v>1705</v>
      </c>
      <c r="I8" t="s">
        <v>1328</v>
      </c>
      <c r="J8" t="s">
        <v>2364</v>
      </c>
      <c r="K8" t="s">
        <v>1329</v>
      </c>
      <c r="L8" t="s">
        <v>1672</v>
      </c>
      <c r="M8" t="s">
        <v>1706</v>
      </c>
      <c r="N8" t="s">
        <v>1700</v>
      </c>
      <c r="O8" s="358" t="s">
        <v>386</v>
      </c>
      <c r="P8" s="358" t="s">
        <v>1701</v>
      </c>
      <c r="Q8" s="358" t="s">
        <v>1675</v>
      </c>
      <c r="R8" t="s">
        <v>1676</v>
      </c>
      <c r="S8" t="s">
        <v>1670</v>
      </c>
      <c r="T8" t="s">
        <v>1677</v>
      </c>
      <c r="U8" t="s">
        <v>1670</v>
      </c>
      <c r="V8" t="s">
        <v>1668</v>
      </c>
      <c r="W8" t="s">
        <v>1702</v>
      </c>
      <c r="X8" t="s">
        <v>1700</v>
      </c>
      <c r="Y8" s="358" t="s">
        <v>1680</v>
      </c>
      <c r="Z8" t="s">
        <v>1707</v>
      </c>
      <c r="AA8" t="s">
        <v>1708</v>
      </c>
      <c r="AB8" s="358"/>
    </row>
    <row r="9" spans="1:28" x14ac:dyDescent="0.35">
      <c r="A9" t="s">
        <v>1695</v>
      </c>
      <c r="B9" t="s">
        <v>1696</v>
      </c>
      <c r="C9" t="s">
        <v>386</v>
      </c>
      <c r="D9" t="s">
        <v>1668</v>
      </c>
      <c r="E9" t="s">
        <v>1697</v>
      </c>
      <c r="F9" t="s">
        <v>657</v>
      </c>
      <c r="G9" t="s">
        <v>1670</v>
      </c>
      <c r="H9" t="s">
        <v>1709</v>
      </c>
      <c r="I9" t="s">
        <v>1331</v>
      </c>
      <c r="J9" t="s">
        <v>2365</v>
      </c>
      <c r="K9" t="s">
        <v>1710</v>
      </c>
      <c r="L9" t="s">
        <v>1672</v>
      </c>
      <c r="M9" t="s">
        <v>1711</v>
      </c>
      <c r="N9" t="s">
        <v>1700</v>
      </c>
      <c r="O9" s="358" t="s">
        <v>386</v>
      </c>
      <c r="P9" s="358" t="s">
        <v>1701</v>
      </c>
      <c r="Q9" s="358" t="s">
        <v>1675</v>
      </c>
      <c r="R9" t="s">
        <v>1676</v>
      </c>
      <c r="S9" t="s">
        <v>1670</v>
      </c>
      <c r="T9" t="s">
        <v>1677</v>
      </c>
      <c r="U9" t="s">
        <v>1670</v>
      </c>
      <c r="V9" t="s">
        <v>1668</v>
      </c>
      <c r="W9" t="s">
        <v>1702</v>
      </c>
      <c r="X9" t="s">
        <v>1700</v>
      </c>
      <c r="Y9" s="358" t="s">
        <v>1680</v>
      </c>
      <c r="Z9" t="s">
        <v>1712</v>
      </c>
      <c r="AA9" t="s">
        <v>1713</v>
      </c>
      <c r="AB9" s="358"/>
    </row>
    <row r="10" spans="1:28" x14ac:dyDescent="0.35">
      <c r="A10" t="s">
        <v>1695</v>
      </c>
      <c r="B10" t="s">
        <v>386</v>
      </c>
      <c r="C10" t="s">
        <v>386</v>
      </c>
      <c r="D10" t="s">
        <v>1668</v>
      </c>
      <c r="E10" t="s">
        <v>1714</v>
      </c>
      <c r="F10" t="s">
        <v>669</v>
      </c>
      <c r="G10" t="s">
        <v>1670</v>
      </c>
      <c r="H10" t="s">
        <v>1715</v>
      </c>
      <c r="I10" t="s">
        <v>1335</v>
      </c>
      <c r="J10" t="s">
        <v>2366</v>
      </c>
      <c r="K10" t="s">
        <v>1716</v>
      </c>
      <c r="L10" t="s">
        <v>1672</v>
      </c>
      <c r="M10" t="s">
        <v>1717</v>
      </c>
      <c r="N10" t="s">
        <v>1700</v>
      </c>
      <c r="O10" s="358" t="s">
        <v>386</v>
      </c>
      <c r="P10" s="358" t="s">
        <v>1701</v>
      </c>
      <c r="Q10" s="358" t="s">
        <v>1675</v>
      </c>
      <c r="R10" t="s">
        <v>1676</v>
      </c>
      <c r="S10" t="s">
        <v>1670</v>
      </c>
      <c r="T10" t="s">
        <v>1677</v>
      </c>
      <c r="U10" t="s">
        <v>1670</v>
      </c>
      <c r="V10" t="s">
        <v>1668</v>
      </c>
      <c r="W10" t="s">
        <v>1702</v>
      </c>
      <c r="X10" t="s">
        <v>1700</v>
      </c>
      <c r="Y10" s="358" t="s">
        <v>1680</v>
      </c>
      <c r="Z10" t="s">
        <v>1718</v>
      </c>
      <c r="AA10" t="s">
        <v>1719</v>
      </c>
      <c r="AB10" s="358"/>
    </row>
    <row r="11" spans="1:28" x14ac:dyDescent="0.35">
      <c r="A11" t="s">
        <v>1720</v>
      </c>
      <c r="B11" t="s">
        <v>386</v>
      </c>
      <c r="C11" t="s">
        <v>386</v>
      </c>
      <c r="D11" t="s">
        <v>1668</v>
      </c>
      <c r="E11" t="s">
        <v>1721</v>
      </c>
      <c r="F11" t="s">
        <v>800</v>
      </c>
      <c r="G11" t="s">
        <v>1670</v>
      </c>
      <c r="H11" t="s">
        <v>1722</v>
      </c>
      <c r="I11" t="s">
        <v>1399</v>
      </c>
      <c r="J11" t="s">
        <v>2367</v>
      </c>
      <c r="K11" t="s">
        <v>1210</v>
      </c>
      <c r="L11" t="s">
        <v>1672</v>
      </c>
      <c r="M11" t="s">
        <v>1723</v>
      </c>
      <c r="N11" t="s">
        <v>1724</v>
      </c>
      <c r="O11" s="358" t="s">
        <v>386</v>
      </c>
      <c r="P11" s="358" t="s">
        <v>386</v>
      </c>
      <c r="Q11" s="358" t="s">
        <v>1675</v>
      </c>
      <c r="R11" t="s">
        <v>1676</v>
      </c>
      <c r="S11" t="s">
        <v>1670</v>
      </c>
      <c r="T11" t="s">
        <v>1677</v>
      </c>
      <c r="U11" t="s">
        <v>1670</v>
      </c>
      <c r="V11" t="s">
        <v>1668</v>
      </c>
      <c r="W11" t="s">
        <v>1725</v>
      </c>
      <c r="X11" t="s">
        <v>1726</v>
      </c>
      <c r="Y11" s="358" t="s">
        <v>1680</v>
      </c>
      <c r="Z11" t="s">
        <v>1727</v>
      </c>
      <c r="AA11" t="s">
        <v>386</v>
      </c>
      <c r="AB11" s="358"/>
    </row>
    <row r="12" spans="1:28" x14ac:dyDescent="0.35">
      <c r="A12" t="s">
        <v>1720</v>
      </c>
      <c r="B12" t="s">
        <v>386</v>
      </c>
      <c r="C12" t="s">
        <v>386</v>
      </c>
      <c r="D12" t="s">
        <v>1668</v>
      </c>
      <c r="E12" t="s">
        <v>1721</v>
      </c>
      <c r="F12" t="s">
        <v>800</v>
      </c>
      <c r="G12" t="s">
        <v>1670</v>
      </c>
      <c r="H12" t="s">
        <v>1728</v>
      </c>
      <c r="I12" t="s">
        <v>1279</v>
      </c>
      <c r="J12" t="s">
        <v>2368</v>
      </c>
      <c r="K12" t="s">
        <v>1280</v>
      </c>
      <c r="L12" t="s">
        <v>1672</v>
      </c>
      <c r="M12" t="s">
        <v>1282</v>
      </c>
      <c r="N12" t="s">
        <v>1729</v>
      </c>
      <c r="O12" s="358" t="s">
        <v>386</v>
      </c>
      <c r="P12" s="358" t="s">
        <v>1730</v>
      </c>
      <c r="Q12" s="358" t="s">
        <v>1675</v>
      </c>
      <c r="R12" t="s">
        <v>1676</v>
      </c>
      <c r="S12" t="s">
        <v>1670</v>
      </c>
      <c r="T12" t="s">
        <v>1677</v>
      </c>
      <c r="U12" t="s">
        <v>1670</v>
      </c>
      <c r="V12" t="s">
        <v>1668</v>
      </c>
      <c r="W12" t="s">
        <v>1725</v>
      </c>
      <c r="X12" t="s">
        <v>1726</v>
      </c>
      <c r="Y12" s="358" t="s">
        <v>1680</v>
      </c>
      <c r="Z12" t="s">
        <v>1731</v>
      </c>
      <c r="AA12" t="s">
        <v>1732</v>
      </c>
      <c r="AB12" s="358"/>
    </row>
    <row r="13" spans="1:28" x14ac:dyDescent="0.35">
      <c r="A13" t="s">
        <v>1720</v>
      </c>
      <c r="B13" t="s">
        <v>386</v>
      </c>
      <c r="C13" t="s">
        <v>386</v>
      </c>
      <c r="D13" t="s">
        <v>1668</v>
      </c>
      <c r="E13" t="s">
        <v>1721</v>
      </c>
      <c r="F13" t="s">
        <v>800</v>
      </c>
      <c r="G13" t="s">
        <v>1670</v>
      </c>
      <c r="H13" t="s">
        <v>1733</v>
      </c>
      <c r="I13" t="s">
        <v>1377</v>
      </c>
      <c r="J13" t="s">
        <v>2369</v>
      </c>
      <c r="K13" t="s">
        <v>1378</v>
      </c>
      <c r="L13" t="s">
        <v>1672</v>
      </c>
      <c r="M13" t="s">
        <v>1379</v>
      </c>
      <c r="N13" t="s">
        <v>1729</v>
      </c>
      <c r="O13" s="358" t="s">
        <v>386</v>
      </c>
      <c r="P13" s="358" t="s">
        <v>1730</v>
      </c>
      <c r="Q13" s="358" t="s">
        <v>1675</v>
      </c>
      <c r="R13" t="s">
        <v>1676</v>
      </c>
      <c r="S13" t="s">
        <v>1670</v>
      </c>
      <c r="T13" t="s">
        <v>1677</v>
      </c>
      <c r="U13" t="s">
        <v>1670</v>
      </c>
      <c r="V13" t="s">
        <v>1668</v>
      </c>
      <c r="W13" t="s">
        <v>1725</v>
      </c>
      <c r="X13" t="s">
        <v>1726</v>
      </c>
      <c r="Y13" s="358" t="s">
        <v>1680</v>
      </c>
      <c r="Z13" t="s">
        <v>1734</v>
      </c>
      <c r="AA13" t="s">
        <v>1735</v>
      </c>
      <c r="AB13" s="358"/>
    </row>
    <row r="14" spans="1:28" x14ac:dyDescent="0.35">
      <c r="A14" t="s">
        <v>1720</v>
      </c>
      <c r="B14" t="s">
        <v>386</v>
      </c>
      <c r="C14" t="s">
        <v>386</v>
      </c>
      <c r="D14" t="s">
        <v>1668</v>
      </c>
      <c r="E14" t="s">
        <v>1721</v>
      </c>
      <c r="F14" t="s">
        <v>800</v>
      </c>
      <c r="G14" t="s">
        <v>1670</v>
      </c>
      <c r="H14" t="s">
        <v>1736</v>
      </c>
      <c r="I14" t="s">
        <v>1305</v>
      </c>
      <c r="J14" t="s">
        <v>2370</v>
      </c>
      <c r="K14" t="s">
        <v>1306</v>
      </c>
      <c r="L14" t="s">
        <v>1672</v>
      </c>
      <c r="M14" t="s">
        <v>1282</v>
      </c>
      <c r="N14" t="s">
        <v>1729</v>
      </c>
      <c r="O14" s="358" t="s">
        <v>386</v>
      </c>
      <c r="P14" s="358" t="s">
        <v>1730</v>
      </c>
      <c r="Q14" s="358" t="s">
        <v>1675</v>
      </c>
      <c r="R14" t="s">
        <v>1676</v>
      </c>
      <c r="S14" t="s">
        <v>1670</v>
      </c>
      <c r="T14" t="s">
        <v>1677</v>
      </c>
      <c r="U14" t="s">
        <v>1670</v>
      </c>
      <c r="V14" t="s">
        <v>1668</v>
      </c>
      <c r="W14" t="s">
        <v>1725</v>
      </c>
      <c r="X14" t="s">
        <v>1726</v>
      </c>
      <c r="Y14" s="358" t="s">
        <v>1680</v>
      </c>
      <c r="Z14" t="s">
        <v>1737</v>
      </c>
      <c r="AA14" t="s">
        <v>1738</v>
      </c>
      <c r="AB14" s="358"/>
    </row>
    <row r="15" spans="1:28" x14ac:dyDescent="0.35">
      <c r="A15" t="s">
        <v>1720</v>
      </c>
      <c r="B15" t="s">
        <v>386</v>
      </c>
      <c r="C15" t="s">
        <v>386</v>
      </c>
      <c r="D15" t="s">
        <v>1668</v>
      </c>
      <c r="E15" t="s">
        <v>1721</v>
      </c>
      <c r="F15" t="s">
        <v>800</v>
      </c>
      <c r="G15" t="s">
        <v>1670</v>
      </c>
      <c r="H15" t="s">
        <v>1739</v>
      </c>
      <c r="I15" t="s">
        <v>1380</v>
      </c>
      <c r="J15" t="s">
        <v>2371</v>
      </c>
      <c r="K15" t="s">
        <v>1381</v>
      </c>
      <c r="L15" t="s">
        <v>1672</v>
      </c>
      <c r="M15" t="s">
        <v>1382</v>
      </c>
      <c r="N15" t="s">
        <v>1729</v>
      </c>
      <c r="O15" s="358" t="s">
        <v>386</v>
      </c>
      <c r="P15" s="358" t="s">
        <v>1730</v>
      </c>
      <c r="Q15" s="358" t="s">
        <v>1675</v>
      </c>
      <c r="R15" t="s">
        <v>1676</v>
      </c>
      <c r="S15" t="s">
        <v>1670</v>
      </c>
      <c r="T15" t="s">
        <v>1677</v>
      </c>
      <c r="U15" t="s">
        <v>1670</v>
      </c>
      <c r="V15" t="s">
        <v>1668</v>
      </c>
      <c r="W15" t="s">
        <v>1740</v>
      </c>
      <c r="X15" t="s">
        <v>1726</v>
      </c>
      <c r="Y15" s="358" t="s">
        <v>1680</v>
      </c>
      <c r="Z15" t="s">
        <v>1741</v>
      </c>
      <c r="AA15" t="s">
        <v>1742</v>
      </c>
      <c r="AB15" s="358"/>
    </row>
    <row r="16" spans="1:28" x14ac:dyDescent="0.35">
      <c r="A16" t="s">
        <v>1720</v>
      </c>
      <c r="B16" t="s">
        <v>386</v>
      </c>
      <c r="C16" t="s">
        <v>386</v>
      </c>
      <c r="D16" t="s">
        <v>1668</v>
      </c>
      <c r="E16" t="s">
        <v>1721</v>
      </c>
      <c r="F16" t="s">
        <v>800</v>
      </c>
      <c r="G16" t="s">
        <v>1670</v>
      </c>
      <c r="H16" t="s">
        <v>1743</v>
      </c>
      <c r="I16" t="s">
        <v>1383</v>
      </c>
      <c r="J16" t="s">
        <v>2372</v>
      </c>
      <c r="K16" t="s">
        <v>1384</v>
      </c>
      <c r="L16" t="s">
        <v>1672</v>
      </c>
      <c r="M16" t="s">
        <v>1385</v>
      </c>
      <c r="N16" t="s">
        <v>1729</v>
      </c>
      <c r="O16" s="358" t="s">
        <v>386</v>
      </c>
      <c r="P16" s="358" t="s">
        <v>1730</v>
      </c>
      <c r="Q16" s="358" t="s">
        <v>1675</v>
      </c>
      <c r="R16" t="s">
        <v>1676</v>
      </c>
      <c r="S16" t="s">
        <v>1670</v>
      </c>
      <c r="T16" t="s">
        <v>1677</v>
      </c>
      <c r="U16" t="s">
        <v>1670</v>
      </c>
      <c r="V16" t="s">
        <v>1668</v>
      </c>
      <c r="W16" t="s">
        <v>1692</v>
      </c>
      <c r="X16" t="s">
        <v>1726</v>
      </c>
      <c r="Y16" s="358" t="s">
        <v>1680</v>
      </c>
      <c r="Z16" t="s">
        <v>1744</v>
      </c>
      <c r="AA16" t="s">
        <v>1745</v>
      </c>
      <c r="AB16" s="358"/>
    </row>
    <row r="17" spans="1:28" ht="409.5" x14ac:dyDescent="0.35">
      <c r="A17" t="s">
        <v>1720</v>
      </c>
      <c r="B17" t="s">
        <v>386</v>
      </c>
      <c r="C17" t="s">
        <v>386</v>
      </c>
      <c r="D17" t="s">
        <v>1668</v>
      </c>
      <c r="E17" t="s">
        <v>1746</v>
      </c>
      <c r="F17" t="s">
        <v>816</v>
      </c>
      <c r="G17" t="s">
        <v>1670</v>
      </c>
      <c r="H17" t="s">
        <v>1747</v>
      </c>
      <c r="I17" t="s">
        <v>1390</v>
      </c>
      <c r="J17" t="s">
        <v>2373</v>
      </c>
      <c r="K17" t="s">
        <v>1391</v>
      </c>
      <c r="L17" t="s">
        <v>1672</v>
      </c>
      <c r="M17" t="s">
        <v>1392</v>
      </c>
      <c r="N17" t="s">
        <v>1729</v>
      </c>
      <c r="O17" s="358" t="s">
        <v>386</v>
      </c>
      <c r="P17" s="358" t="s">
        <v>1730</v>
      </c>
      <c r="Q17" s="358" t="s">
        <v>1675</v>
      </c>
      <c r="R17" t="s">
        <v>1676</v>
      </c>
      <c r="S17" t="s">
        <v>1670</v>
      </c>
      <c r="T17" t="s">
        <v>1677</v>
      </c>
      <c r="U17" t="s">
        <v>1670</v>
      </c>
      <c r="V17" t="s">
        <v>1668</v>
      </c>
      <c r="W17" t="s">
        <v>1725</v>
      </c>
      <c r="X17" t="s">
        <v>1726</v>
      </c>
      <c r="Y17" s="358" t="s">
        <v>1680</v>
      </c>
      <c r="Z17" s="17" t="s">
        <v>1748</v>
      </c>
      <c r="AA17" t="s">
        <v>386</v>
      </c>
      <c r="AB17" s="358"/>
    </row>
    <row r="18" spans="1:28" x14ac:dyDescent="0.35">
      <c r="A18" t="s">
        <v>1720</v>
      </c>
      <c r="B18" t="s">
        <v>386</v>
      </c>
      <c r="C18" t="s">
        <v>386</v>
      </c>
      <c r="D18" t="s">
        <v>1668</v>
      </c>
      <c r="E18" t="s">
        <v>1746</v>
      </c>
      <c r="F18" t="s">
        <v>816</v>
      </c>
      <c r="G18" t="s">
        <v>1670</v>
      </c>
      <c r="H18" t="s">
        <v>1722</v>
      </c>
      <c r="I18" t="s">
        <v>1399</v>
      </c>
      <c r="J18" t="s">
        <v>2367</v>
      </c>
      <c r="K18" t="s">
        <v>1210</v>
      </c>
      <c r="L18" t="s">
        <v>1672</v>
      </c>
      <c r="M18" t="s">
        <v>1723</v>
      </c>
      <c r="N18" t="s">
        <v>1724</v>
      </c>
      <c r="O18" s="358" t="s">
        <v>386</v>
      </c>
      <c r="P18" s="358" t="s">
        <v>386</v>
      </c>
      <c r="Q18" s="358" t="s">
        <v>1675</v>
      </c>
      <c r="R18" t="s">
        <v>1676</v>
      </c>
      <c r="S18" t="s">
        <v>1670</v>
      </c>
      <c r="T18" t="s">
        <v>1677</v>
      </c>
      <c r="U18" t="s">
        <v>1670</v>
      </c>
      <c r="V18" t="s">
        <v>1668</v>
      </c>
      <c r="W18" t="s">
        <v>1725</v>
      </c>
      <c r="X18" t="s">
        <v>1726</v>
      </c>
      <c r="Y18" s="358" t="s">
        <v>1680</v>
      </c>
      <c r="Z18" t="s">
        <v>1727</v>
      </c>
      <c r="AA18" t="s">
        <v>386</v>
      </c>
      <c r="AB18" s="358"/>
    </row>
    <row r="19" spans="1:28" x14ac:dyDescent="0.35">
      <c r="A19" t="s">
        <v>1720</v>
      </c>
      <c r="B19" t="s">
        <v>386</v>
      </c>
      <c r="C19" t="s">
        <v>386</v>
      </c>
      <c r="D19" t="s">
        <v>1668</v>
      </c>
      <c r="E19" t="s">
        <v>1746</v>
      </c>
      <c r="F19" t="s">
        <v>816</v>
      </c>
      <c r="G19" t="s">
        <v>1670</v>
      </c>
      <c r="H19" t="s">
        <v>1749</v>
      </c>
      <c r="I19" t="s">
        <v>1386</v>
      </c>
      <c r="J19" t="s">
        <v>2374</v>
      </c>
      <c r="K19" t="s">
        <v>1387</v>
      </c>
      <c r="L19" t="s">
        <v>1672</v>
      </c>
      <c r="M19" t="s">
        <v>1398</v>
      </c>
      <c r="N19" t="s">
        <v>1724</v>
      </c>
      <c r="O19" s="358" t="s">
        <v>386</v>
      </c>
      <c r="P19" s="358" t="s">
        <v>1730</v>
      </c>
      <c r="Q19" s="358" t="s">
        <v>1675</v>
      </c>
      <c r="R19" t="s">
        <v>1676</v>
      </c>
      <c r="S19" t="s">
        <v>1670</v>
      </c>
      <c r="T19" t="s">
        <v>1677</v>
      </c>
      <c r="U19" t="s">
        <v>1670</v>
      </c>
      <c r="V19" t="s">
        <v>1668</v>
      </c>
      <c r="W19" t="s">
        <v>1725</v>
      </c>
      <c r="X19" t="s">
        <v>1726</v>
      </c>
      <c r="Y19" s="358" t="s">
        <v>1680</v>
      </c>
      <c r="Z19" t="s">
        <v>1750</v>
      </c>
      <c r="AA19" t="s">
        <v>1751</v>
      </c>
      <c r="AB19" s="358"/>
    </row>
    <row r="20" spans="1:28" x14ac:dyDescent="0.35">
      <c r="A20" t="s">
        <v>1720</v>
      </c>
      <c r="B20" t="s">
        <v>386</v>
      </c>
      <c r="C20" t="s">
        <v>386</v>
      </c>
      <c r="D20" t="s">
        <v>1668</v>
      </c>
      <c r="E20" t="s">
        <v>1752</v>
      </c>
      <c r="F20" t="s">
        <v>827</v>
      </c>
      <c r="G20" t="s">
        <v>1670</v>
      </c>
      <c r="H20" t="s">
        <v>1753</v>
      </c>
      <c r="I20" t="s">
        <v>1393</v>
      </c>
      <c r="J20" t="s">
        <v>2375</v>
      </c>
      <c r="K20" t="s">
        <v>1394</v>
      </c>
      <c r="L20" t="s">
        <v>1672</v>
      </c>
      <c r="M20" t="s">
        <v>1392</v>
      </c>
      <c r="N20" t="s">
        <v>1729</v>
      </c>
      <c r="O20" s="358" t="s">
        <v>386</v>
      </c>
      <c r="P20" s="358" t="s">
        <v>1730</v>
      </c>
      <c r="Q20" s="358" t="s">
        <v>1675</v>
      </c>
      <c r="R20" t="s">
        <v>1676</v>
      </c>
      <c r="S20" t="s">
        <v>1670</v>
      </c>
      <c r="T20" t="s">
        <v>1677</v>
      </c>
      <c r="U20" t="s">
        <v>1670</v>
      </c>
      <c r="V20" t="s">
        <v>1668</v>
      </c>
      <c r="W20" t="s">
        <v>1725</v>
      </c>
      <c r="X20" t="s">
        <v>1726</v>
      </c>
      <c r="Y20" s="358" t="s">
        <v>1680</v>
      </c>
      <c r="Z20" t="s">
        <v>1754</v>
      </c>
      <c r="AA20" t="s">
        <v>386</v>
      </c>
      <c r="AB20" s="358"/>
    </row>
    <row r="21" spans="1:28" x14ac:dyDescent="0.35">
      <c r="A21" t="s">
        <v>1720</v>
      </c>
      <c r="B21" t="s">
        <v>386</v>
      </c>
      <c r="C21" t="s">
        <v>386</v>
      </c>
      <c r="D21" t="s">
        <v>1668</v>
      </c>
      <c r="E21" t="s">
        <v>1752</v>
      </c>
      <c r="F21" t="s">
        <v>827</v>
      </c>
      <c r="G21" t="s">
        <v>1670</v>
      </c>
      <c r="H21" t="s">
        <v>1722</v>
      </c>
      <c r="I21" t="s">
        <v>1399</v>
      </c>
      <c r="J21" t="s">
        <v>2367</v>
      </c>
      <c r="K21" t="s">
        <v>1210</v>
      </c>
      <c r="L21" t="s">
        <v>1672</v>
      </c>
      <c r="M21" t="s">
        <v>1723</v>
      </c>
      <c r="N21" t="s">
        <v>1724</v>
      </c>
      <c r="O21" s="358" t="s">
        <v>386</v>
      </c>
      <c r="P21" s="358" t="s">
        <v>386</v>
      </c>
      <c r="Q21" s="358" t="s">
        <v>1675</v>
      </c>
      <c r="R21" t="s">
        <v>1676</v>
      </c>
      <c r="S21" t="s">
        <v>1670</v>
      </c>
      <c r="T21" t="s">
        <v>1677</v>
      </c>
      <c r="U21" t="s">
        <v>1670</v>
      </c>
      <c r="V21" t="s">
        <v>1668</v>
      </c>
      <c r="W21" t="s">
        <v>1725</v>
      </c>
      <c r="X21" t="s">
        <v>1726</v>
      </c>
      <c r="Y21" s="358" t="s">
        <v>1680</v>
      </c>
      <c r="Z21" t="s">
        <v>1727</v>
      </c>
      <c r="AA21" t="s">
        <v>386</v>
      </c>
      <c r="AB21" s="358"/>
    </row>
    <row r="22" spans="1:28" x14ac:dyDescent="0.35">
      <c r="A22" t="s">
        <v>1720</v>
      </c>
      <c r="B22" t="s">
        <v>386</v>
      </c>
      <c r="C22" t="s">
        <v>386</v>
      </c>
      <c r="D22" t="s">
        <v>1668</v>
      </c>
      <c r="E22" t="s">
        <v>1752</v>
      </c>
      <c r="F22" t="s">
        <v>827</v>
      </c>
      <c r="G22" t="s">
        <v>1670</v>
      </c>
      <c r="H22" t="s">
        <v>1755</v>
      </c>
      <c r="I22" t="s">
        <v>1388</v>
      </c>
      <c r="J22" t="s">
        <v>2376</v>
      </c>
      <c r="K22" t="s">
        <v>1756</v>
      </c>
      <c r="L22" t="s">
        <v>1672</v>
      </c>
      <c r="M22" t="s">
        <v>1757</v>
      </c>
      <c r="N22" t="s">
        <v>1729</v>
      </c>
      <c r="O22" s="358" t="s">
        <v>386</v>
      </c>
      <c r="P22" s="358" t="s">
        <v>1730</v>
      </c>
      <c r="Q22" s="358" t="s">
        <v>1675</v>
      </c>
      <c r="R22" t="s">
        <v>1676</v>
      </c>
      <c r="S22" t="s">
        <v>1670</v>
      </c>
      <c r="T22" t="s">
        <v>1677</v>
      </c>
      <c r="U22" t="s">
        <v>1670</v>
      </c>
      <c r="V22" t="s">
        <v>1668</v>
      </c>
      <c r="W22" t="s">
        <v>1725</v>
      </c>
      <c r="X22" t="s">
        <v>1726</v>
      </c>
      <c r="Y22" s="358" t="s">
        <v>1680</v>
      </c>
      <c r="Z22" t="s">
        <v>1758</v>
      </c>
      <c r="AA22" t="s">
        <v>1759</v>
      </c>
      <c r="AB22" s="358"/>
    </row>
    <row r="23" spans="1:28" x14ac:dyDescent="0.35">
      <c r="A23" t="s">
        <v>1720</v>
      </c>
      <c r="B23" t="s">
        <v>386</v>
      </c>
      <c r="C23" t="s">
        <v>386</v>
      </c>
      <c r="D23" t="s">
        <v>1668</v>
      </c>
      <c r="E23" t="s">
        <v>1760</v>
      </c>
      <c r="F23" t="s">
        <v>841</v>
      </c>
      <c r="G23" t="s">
        <v>1670</v>
      </c>
      <c r="H23" t="s">
        <v>1722</v>
      </c>
      <c r="I23" t="s">
        <v>1399</v>
      </c>
      <c r="J23" t="s">
        <v>2367</v>
      </c>
      <c r="K23" t="s">
        <v>1210</v>
      </c>
      <c r="L23" t="s">
        <v>1672</v>
      </c>
      <c r="M23" t="s">
        <v>1723</v>
      </c>
      <c r="N23" t="s">
        <v>1724</v>
      </c>
      <c r="O23" s="358" t="s">
        <v>386</v>
      </c>
      <c r="P23" s="358" t="s">
        <v>386</v>
      </c>
      <c r="Q23" s="358" t="s">
        <v>1675</v>
      </c>
      <c r="R23" t="s">
        <v>1676</v>
      </c>
      <c r="S23" t="s">
        <v>1670</v>
      </c>
      <c r="T23" t="s">
        <v>1677</v>
      </c>
      <c r="U23" t="s">
        <v>1670</v>
      </c>
      <c r="V23" t="s">
        <v>1668</v>
      </c>
      <c r="W23" t="s">
        <v>1725</v>
      </c>
      <c r="X23" t="s">
        <v>1726</v>
      </c>
      <c r="Y23" s="358" t="s">
        <v>1680</v>
      </c>
      <c r="Z23" t="s">
        <v>1727</v>
      </c>
      <c r="AA23" t="s">
        <v>386</v>
      </c>
      <c r="AB23" s="358"/>
    </row>
    <row r="24" spans="1:28" x14ac:dyDescent="0.35">
      <c r="A24" t="s">
        <v>1720</v>
      </c>
      <c r="B24" t="s">
        <v>386</v>
      </c>
      <c r="C24" t="s">
        <v>386</v>
      </c>
      <c r="D24" t="s">
        <v>1668</v>
      </c>
      <c r="E24" t="s">
        <v>1760</v>
      </c>
      <c r="F24" t="s">
        <v>841</v>
      </c>
      <c r="G24" t="s">
        <v>1670</v>
      </c>
      <c r="H24" t="s">
        <v>1749</v>
      </c>
      <c r="I24" t="s">
        <v>1386</v>
      </c>
      <c r="J24" t="s">
        <v>2374</v>
      </c>
      <c r="K24" t="s">
        <v>1387</v>
      </c>
      <c r="L24" t="s">
        <v>1672</v>
      </c>
      <c r="M24" t="s">
        <v>1398</v>
      </c>
      <c r="N24" t="s">
        <v>1724</v>
      </c>
      <c r="O24" s="358" t="s">
        <v>386</v>
      </c>
      <c r="P24" s="358" t="s">
        <v>1730</v>
      </c>
      <c r="Q24" s="358" t="s">
        <v>1675</v>
      </c>
      <c r="R24" t="s">
        <v>1676</v>
      </c>
      <c r="S24" t="s">
        <v>1670</v>
      </c>
      <c r="T24" t="s">
        <v>1677</v>
      </c>
      <c r="U24" t="s">
        <v>1670</v>
      </c>
      <c r="V24" t="s">
        <v>1668</v>
      </c>
      <c r="W24" t="s">
        <v>1725</v>
      </c>
      <c r="X24" t="s">
        <v>1726</v>
      </c>
      <c r="Y24" s="358" t="s">
        <v>1680</v>
      </c>
      <c r="Z24" t="s">
        <v>1750</v>
      </c>
      <c r="AA24" t="s">
        <v>1751</v>
      </c>
      <c r="AB24" s="358"/>
    </row>
    <row r="25" spans="1:28" x14ac:dyDescent="0.35">
      <c r="A25" t="s">
        <v>1720</v>
      </c>
      <c r="B25" t="s">
        <v>386</v>
      </c>
      <c r="C25" t="s">
        <v>386</v>
      </c>
      <c r="D25" t="s">
        <v>1668</v>
      </c>
      <c r="E25" t="s">
        <v>1761</v>
      </c>
      <c r="F25" t="s">
        <v>851</v>
      </c>
      <c r="G25" t="s">
        <v>1670</v>
      </c>
      <c r="H25" t="s">
        <v>1722</v>
      </c>
      <c r="I25" t="s">
        <v>1399</v>
      </c>
      <c r="J25" t="s">
        <v>2367</v>
      </c>
      <c r="K25" t="s">
        <v>1210</v>
      </c>
      <c r="L25" t="s">
        <v>1672</v>
      </c>
      <c r="M25" t="s">
        <v>1723</v>
      </c>
      <c r="N25" t="s">
        <v>1724</v>
      </c>
      <c r="O25" s="358" t="s">
        <v>386</v>
      </c>
      <c r="P25" s="358" t="s">
        <v>386</v>
      </c>
      <c r="Q25" s="358" t="s">
        <v>1675</v>
      </c>
      <c r="R25" t="s">
        <v>1676</v>
      </c>
      <c r="S25" t="s">
        <v>1670</v>
      </c>
      <c r="T25" t="s">
        <v>1677</v>
      </c>
      <c r="U25" t="s">
        <v>1670</v>
      </c>
      <c r="V25" t="s">
        <v>1668</v>
      </c>
      <c r="W25" t="s">
        <v>1725</v>
      </c>
      <c r="X25" t="s">
        <v>1726</v>
      </c>
      <c r="Y25" s="358" t="s">
        <v>1680</v>
      </c>
      <c r="Z25" t="s">
        <v>1727</v>
      </c>
      <c r="AA25" t="s">
        <v>386</v>
      </c>
      <c r="AB25" s="358"/>
    </row>
    <row r="26" spans="1:28" x14ac:dyDescent="0.35">
      <c r="A26" t="s">
        <v>1720</v>
      </c>
      <c r="B26" t="s">
        <v>386</v>
      </c>
      <c r="C26" t="s">
        <v>386</v>
      </c>
      <c r="D26" t="s">
        <v>1668</v>
      </c>
      <c r="E26" t="s">
        <v>1761</v>
      </c>
      <c r="F26" t="s">
        <v>851</v>
      </c>
      <c r="G26" t="s">
        <v>1670</v>
      </c>
      <c r="H26" t="s">
        <v>1749</v>
      </c>
      <c r="I26" t="s">
        <v>1386</v>
      </c>
      <c r="J26" t="s">
        <v>2374</v>
      </c>
      <c r="K26" t="s">
        <v>1387</v>
      </c>
      <c r="L26" t="s">
        <v>1672</v>
      </c>
      <c r="M26" t="s">
        <v>1398</v>
      </c>
      <c r="N26" t="s">
        <v>1724</v>
      </c>
      <c r="O26" s="358" t="s">
        <v>386</v>
      </c>
      <c r="P26" s="358" t="s">
        <v>1730</v>
      </c>
      <c r="Q26" s="358" t="s">
        <v>1675</v>
      </c>
      <c r="R26" t="s">
        <v>1676</v>
      </c>
      <c r="S26" t="s">
        <v>1670</v>
      </c>
      <c r="T26" t="s">
        <v>1677</v>
      </c>
      <c r="U26" t="s">
        <v>1670</v>
      </c>
      <c r="V26" t="s">
        <v>1668</v>
      </c>
      <c r="W26" t="s">
        <v>1725</v>
      </c>
      <c r="X26" t="s">
        <v>1726</v>
      </c>
      <c r="Y26" s="358" t="s">
        <v>1680</v>
      </c>
      <c r="Z26" t="s">
        <v>1750</v>
      </c>
      <c r="AA26" t="s">
        <v>1751</v>
      </c>
      <c r="AB26" s="358"/>
    </row>
    <row r="27" spans="1:28" x14ac:dyDescent="0.35">
      <c r="A27" t="s">
        <v>1720</v>
      </c>
      <c r="B27" t="s">
        <v>386</v>
      </c>
      <c r="C27" t="s">
        <v>386</v>
      </c>
      <c r="D27" t="s">
        <v>1668</v>
      </c>
      <c r="E27" t="s">
        <v>1761</v>
      </c>
      <c r="F27" t="s">
        <v>851</v>
      </c>
      <c r="G27" t="s">
        <v>1670</v>
      </c>
      <c r="H27" t="s">
        <v>1762</v>
      </c>
      <c r="I27" t="s">
        <v>1395</v>
      </c>
      <c r="J27" t="s">
        <v>2377</v>
      </c>
      <c r="K27" t="s">
        <v>1396</v>
      </c>
      <c r="L27" t="s">
        <v>1672</v>
      </c>
      <c r="M27" t="s">
        <v>1397</v>
      </c>
      <c r="N27" t="s">
        <v>1763</v>
      </c>
      <c r="O27" s="358" t="s">
        <v>386</v>
      </c>
      <c r="P27" s="358" t="s">
        <v>386</v>
      </c>
      <c r="Q27" s="358" t="s">
        <v>1675</v>
      </c>
      <c r="R27" t="s">
        <v>1676</v>
      </c>
      <c r="S27" t="s">
        <v>1670</v>
      </c>
      <c r="T27" t="s">
        <v>1677</v>
      </c>
      <c r="U27" t="s">
        <v>1670</v>
      </c>
      <c r="V27" t="s">
        <v>1668</v>
      </c>
      <c r="W27" t="s">
        <v>1692</v>
      </c>
      <c r="X27" t="s">
        <v>1764</v>
      </c>
      <c r="Y27" s="358" t="s">
        <v>1680</v>
      </c>
      <c r="Z27" t="s">
        <v>1765</v>
      </c>
      <c r="AA27" t="s">
        <v>1766</v>
      </c>
      <c r="AB27" s="358"/>
    </row>
    <row r="28" spans="1:28" x14ac:dyDescent="0.35">
      <c r="A28" t="s">
        <v>1720</v>
      </c>
      <c r="B28" t="s">
        <v>386</v>
      </c>
      <c r="C28" t="s">
        <v>386</v>
      </c>
      <c r="D28" t="s">
        <v>1668</v>
      </c>
      <c r="E28" t="s">
        <v>1767</v>
      </c>
      <c r="F28" t="s">
        <v>864</v>
      </c>
      <c r="G28" t="s">
        <v>1670</v>
      </c>
      <c r="H28" t="s">
        <v>1722</v>
      </c>
      <c r="I28" t="s">
        <v>1399</v>
      </c>
      <c r="J28" t="s">
        <v>2367</v>
      </c>
      <c r="K28" t="s">
        <v>1210</v>
      </c>
      <c r="L28" t="s">
        <v>1672</v>
      </c>
      <c r="M28" t="s">
        <v>1723</v>
      </c>
      <c r="N28" t="s">
        <v>1724</v>
      </c>
      <c r="O28" s="358" t="s">
        <v>386</v>
      </c>
      <c r="P28" s="358" t="s">
        <v>386</v>
      </c>
      <c r="Q28" s="358" t="s">
        <v>1675</v>
      </c>
      <c r="R28" t="s">
        <v>1676</v>
      </c>
      <c r="S28" t="s">
        <v>1670</v>
      </c>
      <c r="T28" t="s">
        <v>1677</v>
      </c>
      <c r="U28" t="s">
        <v>1670</v>
      </c>
      <c r="V28" t="s">
        <v>1668</v>
      </c>
      <c r="W28" t="s">
        <v>1725</v>
      </c>
      <c r="X28" t="s">
        <v>1726</v>
      </c>
      <c r="Y28" s="358" t="s">
        <v>1680</v>
      </c>
      <c r="Z28" t="s">
        <v>1727</v>
      </c>
      <c r="AA28" t="s">
        <v>386</v>
      </c>
      <c r="AB28" s="358"/>
    </row>
    <row r="29" spans="1:28" x14ac:dyDescent="0.35">
      <c r="A29" t="s">
        <v>1720</v>
      </c>
      <c r="B29" t="s">
        <v>386</v>
      </c>
      <c r="C29" t="s">
        <v>386</v>
      </c>
      <c r="D29" t="s">
        <v>1668</v>
      </c>
      <c r="E29" t="s">
        <v>1767</v>
      </c>
      <c r="F29" t="s">
        <v>864</v>
      </c>
      <c r="G29" t="s">
        <v>1670</v>
      </c>
      <c r="H29" t="s">
        <v>1768</v>
      </c>
      <c r="I29" t="s">
        <v>1307</v>
      </c>
      <c r="J29" t="s">
        <v>2378</v>
      </c>
      <c r="K29" t="s">
        <v>1283</v>
      </c>
      <c r="L29" t="s">
        <v>1672</v>
      </c>
      <c r="M29" t="s">
        <v>1284</v>
      </c>
      <c r="N29" t="s">
        <v>1763</v>
      </c>
      <c r="O29" s="358" t="s">
        <v>386</v>
      </c>
      <c r="P29" s="358" t="s">
        <v>386</v>
      </c>
      <c r="Q29" s="358" t="s">
        <v>1675</v>
      </c>
      <c r="R29" t="s">
        <v>1676</v>
      </c>
      <c r="S29" t="s">
        <v>1670</v>
      </c>
      <c r="T29" t="s">
        <v>1677</v>
      </c>
      <c r="U29" t="s">
        <v>1670</v>
      </c>
      <c r="V29" t="s">
        <v>1668</v>
      </c>
      <c r="W29" t="s">
        <v>1692</v>
      </c>
      <c r="X29" t="s">
        <v>1764</v>
      </c>
      <c r="Y29" s="358" t="s">
        <v>1680</v>
      </c>
      <c r="Z29" t="s">
        <v>1769</v>
      </c>
      <c r="AA29" t="s">
        <v>1770</v>
      </c>
      <c r="AB29" s="358"/>
    </row>
    <row r="30" spans="1:28" x14ac:dyDescent="0.35">
      <c r="A30" t="s">
        <v>1720</v>
      </c>
      <c r="B30" t="s">
        <v>386</v>
      </c>
      <c r="C30" t="s">
        <v>386</v>
      </c>
      <c r="D30" t="s">
        <v>1668</v>
      </c>
      <c r="E30" t="s">
        <v>1767</v>
      </c>
      <c r="F30" t="s">
        <v>864</v>
      </c>
      <c r="G30" t="s">
        <v>1670</v>
      </c>
      <c r="H30" t="s">
        <v>1771</v>
      </c>
      <c r="I30" t="s">
        <v>1308</v>
      </c>
      <c r="J30" t="s">
        <v>2379</v>
      </c>
      <c r="K30" t="s">
        <v>1309</v>
      </c>
      <c r="L30" t="s">
        <v>1672</v>
      </c>
      <c r="M30" t="s">
        <v>1772</v>
      </c>
      <c r="N30" t="s">
        <v>1763</v>
      </c>
      <c r="O30" s="358" t="s">
        <v>386</v>
      </c>
      <c r="P30" s="358" t="s">
        <v>386</v>
      </c>
      <c r="Q30" s="358" t="s">
        <v>1675</v>
      </c>
      <c r="R30" t="s">
        <v>1676</v>
      </c>
      <c r="S30" t="s">
        <v>1670</v>
      </c>
      <c r="T30" t="s">
        <v>1677</v>
      </c>
      <c r="U30" t="s">
        <v>1670</v>
      </c>
      <c r="V30" t="s">
        <v>1668</v>
      </c>
      <c r="W30" t="s">
        <v>1692</v>
      </c>
      <c r="X30" t="s">
        <v>1764</v>
      </c>
      <c r="Y30" s="358" t="s">
        <v>1680</v>
      </c>
      <c r="Z30" t="s">
        <v>1773</v>
      </c>
      <c r="AA30" t="s">
        <v>1774</v>
      </c>
      <c r="AB30" s="358"/>
    </row>
    <row r="31" spans="1:28" x14ac:dyDescent="0.35">
      <c r="A31" t="s">
        <v>1720</v>
      </c>
      <c r="B31" t="s">
        <v>386</v>
      </c>
      <c r="C31" t="s">
        <v>386</v>
      </c>
      <c r="D31" t="s">
        <v>1668</v>
      </c>
      <c r="E31" t="s">
        <v>1767</v>
      </c>
      <c r="F31" t="s">
        <v>864</v>
      </c>
      <c r="G31" t="s">
        <v>1670</v>
      </c>
      <c r="H31" t="s">
        <v>1762</v>
      </c>
      <c r="I31" t="s">
        <v>1395</v>
      </c>
      <c r="J31" t="s">
        <v>2377</v>
      </c>
      <c r="K31" t="s">
        <v>1396</v>
      </c>
      <c r="L31" t="s">
        <v>1672</v>
      </c>
      <c r="M31" t="s">
        <v>1397</v>
      </c>
      <c r="N31" t="s">
        <v>1763</v>
      </c>
      <c r="O31" s="358" t="s">
        <v>386</v>
      </c>
      <c r="P31" s="358" t="s">
        <v>386</v>
      </c>
      <c r="Q31" s="358" t="s">
        <v>1675</v>
      </c>
      <c r="R31" t="s">
        <v>1676</v>
      </c>
      <c r="S31" t="s">
        <v>1670</v>
      </c>
      <c r="T31" t="s">
        <v>1677</v>
      </c>
      <c r="U31" t="s">
        <v>1670</v>
      </c>
      <c r="V31" t="s">
        <v>1668</v>
      </c>
      <c r="W31" t="s">
        <v>1692</v>
      </c>
      <c r="X31" t="s">
        <v>1764</v>
      </c>
      <c r="Y31" s="358" t="s">
        <v>1680</v>
      </c>
      <c r="Z31" t="s">
        <v>1765</v>
      </c>
      <c r="AA31" t="s">
        <v>1766</v>
      </c>
      <c r="AB31" s="358"/>
    </row>
    <row r="32" spans="1:28" x14ac:dyDescent="0.35">
      <c r="A32" t="s">
        <v>1720</v>
      </c>
      <c r="B32" t="s">
        <v>386</v>
      </c>
      <c r="C32" t="s">
        <v>386</v>
      </c>
      <c r="D32" t="s">
        <v>1668</v>
      </c>
      <c r="E32" t="s">
        <v>1775</v>
      </c>
      <c r="F32" t="s">
        <v>875</v>
      </c>
      <c r="G32" t="s">
        <v>1670</v>
      </c>
      <c r="H32" t="s">
        <v>1722</v>
      </c>
      <c r="I32" t="s">
        <v>1399</v>
      </c>
      <c r="J32" t="s">
        <v>2367</v>
      </c>
      <c r="K32" t="s">
        <v>1210</v>
      </c>
      <c r="L32" t="s">
        <v>1672</v>
      </c>
      <c r="M32" t="s">
        <v>1723</v>
      </c>
      <c r="N32" t="s">
        <v>1724</v>
      </c>
      <c r="O32" s="358" t="s">
        <v>386</v>
      </c>
      <c r="P32" s="358" t="s">
        <v>386</v>
      </c>
      <c r="Q32" s="358" t="s">
        <v>1675</v>
      </c>
      <c r="R32" t="s">
        <v>1676</v>
      </c>
      <c r="S32" t="s">
        <v>1670</v>
      </c>
      <c r="T32" t="s">
        <v>1677</v>
      </c>
      <c r="U32" t="s">
        <v>1670</v>
      </c>
      <c r="V32" t="s">
        <v>1668</v>
      </c>
      <c r="W32" t="s">
        <v>1725</v>
      </c>
      <c r="X32" t="s">
        <v>1726</v>
      </c>
      <c r="Y32" s="358" t="s">
        <v>1680</v>
      </c>
      <c r="Z32" t="s">
        <v>1727</v>
      </c>
      <c r="AA32" t="s">
        <v>386</v>
      </c>
      <c r="AB32" s="358"/>
    </row>
    <row r="33" spans="1:28" x14ac:dyDescent="0.35">
      <c r="A33" t="s">
        <v>1720</v>
      </c>
      <c r="B33" t="s">
        <v>386</v>
      </c>
      <c r="C33" t="s">
        <v>386</v>
      </c>
      <c r="D33" t="s">
        <v>1668</v>
      </c>
      <c r="E33" t="s">
        <v>1775</v>
      </c>
      <c r="F33" t="s">
        <v>875</v>
      </c>
      <c r="G33" t="s">
        <v>1670</v>
      </c>
      <c r="H33" t="s">
        <v>1749</v>
      </c>
      <c r="I33" t="s">
        <v>1386</v>
      </c>
      <c r="J33" t="s">
        <v>2374</v>
      </c>
      <c r="K33" t="s">
        <v>1387</v>
      </c>
      <c r="L33" t="s">
        <v>1672</v>
      </c>
      <c r="M33" t="s">
        <v>1398</v>
      </c>
      <c r="N33" t="s">
        <v>1724</v>
      </c>
      <c r="O33" s="358" t="s">
        <v>386</v>
      </c>
      <c r="P33" s="358" t="s">
        <v>1730</v>
      </c>
      <c r="Q33" s="358" t="s">
        <v>1675</v>
      </c>
      <c r="R33" t="s">
        <v>1676</v>
      </c>
      <c r="S33" t="s">
        <v>1670</v>
      </c>
      <c r="T33" t="s">
        <v>1677</v>
      </c>
      <c r="U33" t="s">
        <v>1670</v>
      </c>
      <c r="V33" t="s">
        <v>1668</v>
      </c>
      <c r="W33" t="s">
        <v>1725</v>
      </c>
      <c r="X33" t="s">
        <v>1726</v>
      </c>
      <c r="Y33" s="358" t="s">
        <v>1680</v>
      </c>
      <c r="Z33" t="s">
        <v>1750</v>
      </c>
      <c r="AA33" t="s">
        <v>1751</v>
      </c>
      <c r="AB33" s="358"/>
    </row>
    <row r="34" spans="1:28" x14ac:dyDescent="0.35">
      <c r="A34" t="s">
        <v>26</v>
      </c>
      <c r="B34" t="s">
        <v>386</v>
      </c>
      <c r="C34" t="s">
        <v>386</v>
      </c>
      <c r="D34" t="s">
        <v>1668</v>
      </c>
      <c r="E34" t="s">
        <v>1776</v>
      </c>
      <c r="F34" t="s">
        <v>1058</v>
      </c>
      <c r="G34" t="s">
        <v>1670</v>
      </c>
      <c r="H34" t="s">
        <v>1777</v>
      </c>
      <c r="I34" t="s">
        <v>1400</v>
      </c>
      <c r="J34" t="s">
        <v>2380</v>
      </c>
      <c r="K34" t="s">
        <v>1465</v>
      </c>
      <c r="L34" t="s">
        <v>1672</v>
      </c>
      <c r="M34" t="s">
        <v>1068</v>
      </c>
      <c r="N34" t="s">
        <v>1778</v>
      </c>
      <c r="O34" s="358" t="s">
        <v>386</v>
      </c>
      <c r="P34" s="358" t="s">
        <v>1779</v>
      </c>
      <c r="Q34" s="358" t="s">
        <v>1675</v>
      </c>
      <c r="R34" t="s">
        <v>1676</v>
      </c>
      <c r="S34" t="s">
        <v>1670</v>
      </c>
      <c r="T34" t="s">
        <v>1677</v>
      </c>
      <c r="U34" t="s">
        <v>1670</v>
      </c>
      <c r="V34" t="s">
        <v>1668</v>
      </c>
      <c r="W34" t="s">
        <v>1678</v>
      </c>
      <c r="X34" t="s">
        <v>1778</v>
      </c>
      <c r="Y34" s="358" t="s">
        <v>1680</v>
      </c>
      <c r="Z34" t="s">
        <v>1780</v>
      </c>
      <c r="AA34" t="s">
        <v>1781</v>
      </c>
      <c r="AB34" s="358"/>
    </row>
    <row r="35" spans="1:28" x14ac:dyDescent="0.35">
      <c r="A35" t="s">
        <v>26</v>
      </c>
      <c r="B35" t="s">
        <v>386</v>
      </c>
      <c r="C35" t="s">
        <v>386</v>
      </c>
      <c r="D35" t="s">
        <v>1668</v>
      </c>
      <c r="E35" t="s">
        <v>1776</v>
      </c>
      <c r="F35" t="s">
        <v>1058</v>
      </c>
      <c r="G35" t="s">
        <v>1670</v>
      </c>
      <c r="H35" t="s">
        <v>1782</v>
      </c>
      <c r="I35" t="s">
        <v>1401</v>
      </c>
      <c r="J35" t="s">
        <v>2381</v>
      </c>
      <c r="K35" t="s">
        <v>1467</v>
      </c>
      <c r="L35" t="s">
        <v>1672</v>
      </c>
      <c r="M35" t="s">
        <v>1468</v>
      </c>
      <c r="N35" t="s">
        <v>1778</v>
      </c>
      <c r="O35" s="358" t="s">
        <v>386</v>
      </c>
      <c r="P35" s="358" t="s">
        <v>1779</v>
      </c>
      <c r="Q35" s="358" t="s">
        <v>1675</v>
      </c>
      <c r="R35" t="s">
        <v>1676</v>
      </c>
      <c r="S35" t="s">
        <v>1670</v>
      </c>
      <c r="T35" t="s">
        <v>1677</v>
      </c>
      <c r="U35" t="s">
        <v>1670</v>
      </c>
      <c r="V35" t="s">
        <v>1668</v>
      </c>
      <c r="W35" t="s">
        <v>1692</v>
      </c>
      <c r="X35" t="s">
        <v>1778</v>
      </c>
      <c r="Y35" s="358" t="s">
        <v>1783</v>
      </c>
      <c r="Z35" t="s">
        <v>1784</v>
      </c>
      <c r="AA35" t="s">
        <v>1785</v>
      </c>
      <c r="AB35" s="358"/>
    </row>
    <row r="36" spans="1:28" x14ac:dyDescent="0.35">
      <c r="A36" t="s">
        <v>26</v>
      </c>
      <c r="B36" t="s">
        <v>386</v>
      </c>
      <c r="C36" t="s">
        <v>386</v>
      </c>
      <c r="D36" t="s">
        <v>1668</v>
      </c>
      <c r="E36" t="s">
        <v>1776</v>
      </c>
      <c r="F36" t="s">
        <v>1058</v>
      </c>
      <c r="G36" t="s">
        <v>1670</v>
      </c>
      <c r="H36" t="s">
        <v>1786</v>
      </c>
      <c r="I36" t="s">
        <v>1402</v>
      </c>
      <c r="J36" t="s">
        <v>2382</v>
      </c>
      <c r="K36" t="s">
        <v>1469</v>
      </c>
      <c r="L36" t="s">
        <v>1672</v>
      </c>
      <c r="M36" t="s">
        <v>1470</v>
      </c>
      <c r="N36" t="s">
        <v>1778</v>
      </c>
      <c r="O36" s="358" t="s">
        <v>386</v>
      </c>
      <c r="P36" s="358" t="s">
        <v>1779</v>
      </c>
      <c r="Q36" s="358" t="s">
        <v>1675</v>
      </c>
      <c r="R36" t="s">
        <v>1676</v>
      </c>
      <c r="S36" t="s">
        <v>1670</v>
      </c>
      <c r="T36" t="s">
        <v>1677</v>
      </c>
      <c r="U36" t="s">
        <v>1670</v>
      </c>
      <c r="V36" t="s">
        <v>1668</v>
      </c>
      <c r="W36" t="s">
        <v>1678</v>
      </c>
      <c r="X36" t="s">
        <v>1778</v>
      </c>
      <c r="Y36" s="358" t="s">
        <v>1680</v>
      </c>
      <c r="Z36" t="s">
        <v>1787</v>
      </c>
      <c r="AA36" t="s">
        <v>1788</v>
      </c>
      <c r="AB36" s="358"/>
    </row>
    <row r="37" spans="1:28" x14ac:dyDescent="0.35">
      <c r="A37" t="s">
        <v>26</v>
      </c>
      <c r="B37" t="s">
        <v>386</v>
      </c>
      <c r="C37" t="s">
        <v>386</v>
      </c>
      <c r="D37" t="s">
        <v>1668</v>
      </c>
      <c r="E37" t="s">
        <v>1776</v>
      </c>
      <c r="F37" t="s">
        <v>1058</v>
      </c>
      <c r="G37" t="s">
        <v>1670</v>
      </c>
      <c r="H37" t="s">
        <v>1789</v>
      </c>
      <c r="I37" t="s">
        <v>1290</v>
      </c>
      <c r="J37" t="s">
        <v>2383</v>
      </c>
      <c r="K37" t="s">
        <v>1291</v>
      </c>
      <c r="L37" t="s">
        <v>1672</v>
      </c>
      <c r="M37" t="s">
        <v>1293</v>
      </c>
      <c r="N37" t="s">
        <v>1790</v>
      </c>
      <c r="O37" s="358" t="s">
        <v>386</v>
      </c>
      <c r="P37" s="358" t="s">
        <v>1791</v>
      </c>
      <c r="Q37" s="358" t="s">
        <v>1675</v>
      </c>
      <c r="R37" t="s">
        <v>1676</v>
      </c>
      <c r="S37" t="s">
        <v>1670</v>
      </c>
      <c r="T37" t="s">
        <v>1677</v>
      </c>
      <c r="U37" t="s">
        <v>1670</v>
      </c>
      <c r="V37" t="s">
        <v>1668</v>
      </c>
      <c r="W37" t="s">
        <v>1692</v>
      </c>
      <c r="X37" t="s">
        <v>1790</v>
      </c>
      <c r="Y37" s="358" t="s">
        <v>1792</v>
      </c>
      <c r="Z37" t="s">
        <v>1793</v>
      </c>
      <c r="AA37" t="s">
        <v>386</v>
      </c>
      <c r="AB37" s="358"/>
    </row>
    <row r="38" spans="1:28" x14ac:dyDescent="0.35">
      <c r="A38" t="s">
        <v>26</v>
      </c>
      <c r="B38" t="s">
        <v>386</v>
      </c>
      <c r="C38" t="s">
        <v>386</v>
      </c>
      <c r="D38" t="s">
        <v>1668</v>
      </c>
      <c r="E38" t="s">
        <v>1776</v>
      </c>
      <c r="F38" t="s">
        <v>1058</v>
      </c>
      <c r="G38" t="s">
        <v>1670</v>
      </c>
      <c r="H38" t="s">
        <v>1794</v>
      </c>
      <c r="I38" t="s">
        <v>1294</v>
      </c>
      <c r="J38" t="s">
        <v>2384</v>
      </c>
      <c r="K38" t="s">
        <v>1795</v>
      </c>
      <c r="L38" t="s">
        <v>1672</v>
      </c>
      <c r="M38" t="s">
        <v>1297</v>
      </c>
      <c r="N38" t="s">
        <v>1790</v>
      </c>
      <c r="O38" s="358" t="s">
        <v>386</v>
      </c>
      <c r="P38" s="358" t="s">
        <v>1796</v>
      </c>
      <c r="Q38" s="358" t="s">
        <v>1675</v>
      </c>
      <c r="R38" t="s">
        <v>1676</v>
      </c>
      <c r="S38" t="s">
        <v>1670</v>
      </c>
      <c r="T38" t="s">
        <v>1677</v>
      </c>
      <c r="U38" t="s">
        <v>1670</v>
      </c>
      <c r="V38" t="s">
        <v>1668</v>
      </c>
      <c r="W38" t="s">
        <v>1797</v>
      </c>
      <c r="X38" t="s">
        <v>1790</v>
      </c>
      <c r="Y38" s="358" t="s">
        <v>1680</v>
      </c>
      <c r="Z38" t="s">
        <v>1798</v>
      </c>
      <c r="AA38" t="s">
        <v>1799</v>
      </c>
      <c r="AB38" s="358"/>
    </row>
    <row r="39" spans="1:28" x14ac:dyDescent="0.35">
      <c r="A39" t="s">
        <v>26</v>
      </c>
      <c r="B39" t="s">
        <v>386</v>
      </c>
      <c r="C39" t="s">
        <v>386</v>
      </c>
      <c r="D39" t="s">
        <v>1668</v>
      </c>
      <c r="E39" t="s">
        <v>1776</v>
      </c>
      <c r="F39" t="s">
        <v>1058</v>
      </c>
      <c r="G39" t="s">
        <v>1670</v>
      </c>
      <c r="H39" t="s">
        <v>1800</v>
      </c>
      <c r="I39" t="s">
        <v>1298</v>
      </c>
      <c r="J39" t="s">
        <v>2385</v>
      </c>
      <c r="K39" t="s">
        <v>1299</v>
      </c>
      <c r="L39" t="s">
        <v>1672</v>
      </c>
      <c r="M39" t="s">
        <v>1801</v>
      </c>
      <c r="N39" t="s">
        <v>1790</v>
      </c>
      <c r="O39" s="358" t="s">
        <v>386</v>
      </c>
      <c r="P39" s="358" t="s">
        <v>386</v>
      </c>
      <c r="Q39" s="358" t="s">
        <v>1675</v>
      </c>
      <c r="R39" t="s">
        <v>1676</v>
      </c>
      <c r="S39" t="s">
        <v>1670</v>
      </c>
      <c r="T39" t="s">
        <v>1677</v>
      </c>
      <c r="U39" t="s">
        <v>1670</v>
      </c>
      <c r="V39" t="s">
        <v>1668</v>
      </c>
      <c r="W39" t="s">
        <v>1692</v>
      </c>
      <c r="X39" t="s">
        <v>1790</v>
      </c>
      <c r="Y39" s="358" t="s">
        <v>1792</v>
      </c>
      <c r="Z39" t="s">
        <v>1802</v>
      </c>
      <c r="AA39" t="s">
        <v>1803</v>
      </c>
      <c r="AB39" s="358"/>
    </row>
    <row r="40" spans="1:28" x14ac:dyDescent="0.35">
      <c r="A40" t="s">
        <v>26</v>
      </c>
      <c r="B40" t="s">
        <v>386</v>
      </c>
      <c r="C40" t="s">
        <v>386</v>
      </c>
      <c r="D40" t="s">
        <v>1668</v>
      </c>
      <c r="E40" t="s">
        <v>1776</v>
      </c>
      <c r="F40" t="s">
        <v>1058</v>
      </c>
      <c r="G40" t="s">
        <v>1670</v>
      </c>
      <c r="H40" t="s">
        <v>1804</v>
      </c>
      <c r="I40" t="s">
        <v>1301</v>
      </c>
      <c r="J40" t="s">
        <v>2386</v>
      </c>
      <c r="K40" t="s">
        <v>1302</v>
      </c>
      <c r="L40" t="s">
        <v>1672</v>
      </c>
      <c r="M40" t="s">
        <v>1304</v>
      </c>
      <c r="N40" t="s">
        <v>1778</v>
      </c>
      <c r="O40" s="358" t="s">
        <v>386</v>
      </c>
      <c r="P40" s="358" t="s">
        <v>1779</v>
      </c>
      <c r="Q40" s="358" t="s">
        <v>1675</v>
      </c>
      <c r="R40" t="s">
        <v>1676</v>
      </c>
      <c r="S40" t="s">
        <v>1670</v>
      </c>
      <c r="T40" t="s">
        <v>1677</v>
      </c>
      <c r="U40" t="s">
        <v>1670</v>
      </c>
      <c r="V40" t="s">
        <v>1668</v>
      </c>
      <c r="W40" t="s">
        <v>1678</v>
      </c>
      <c r="X40" t="s">
        <v>1778</v>
      </c>
      <c r="Y40" s="358" t="s">
        <v>1680</v>
      </c>
      <c r="Z40" t="s">
        <v>1805</v>
      </c>
      <c r="AA40" t="s">
        <v>1806</v>
      </c>
      <c r="AB40" s="358"/>
    </row>
    <row r="41" spans="1:28" x14ac:dyDescent="0.35">
      <c r="A41" t="s">
        <v>107</v>
      </c>
      <c r="B41" t="s">
        <v>386</v>
      </c>
      <c r="C41" t="s">
        <v>386</v>
      </c>
      <c r="D41" t="s">
        <v>1668</v>
      </c>
      <c r="E41" t="s">
        <v>1807</v>
      </c>
      <c r="F41" t="s">
        <v>713</v>
      </c>
      <c r="G41" t="s">
        <v>1670</v>
      </c>
      <c r="H41" t="s">
        <v>1808</v>
      </c>
      <c r="I41" t="s">
        <v>1353</v>
      </c>
      <c r="J41" t="s">
        <v>2387</v>
      </c>
      <c r="K41" t="s">
        <v>1809</v>
      </c>
      <c r="L41" t="s">
        <v>1672</v>
      </c>
      <c r="M41" t="s">
        <v>1810</v>
      </c>
      <c r="N41" t="s">
        <v>1811</v>
      </c>
      <c r="O41" s="358" t="s">
        <v>386</v>
      </c>
      <c r="P41" s="358" t="s">
        <v>386</v>
      </c>
      <c r="Q41" s="358" t="s">
        <v>1675</v>
      </c>
      <c r="R41" t="s">
        <v>1676</v>
      </c>
      <c r="S41" t="s">
        <v>1670</v>
      </c>
      <c r="T41" t="s">
        <v>1677</v>
      </c>
      <c r="U41" t="s">
        <v>1670</v>
      </c>
      <c r="V41" t="s">
        <v>1668</v>
      </c>
      <c r="W41" t="s">
        <v>1740</v>
      </c>
      <c r="X41" t="s">
        <v>1812</v>
      </c>
      <c r="Y41" s="358" t="s">
        <v>1680</v>
      </c>
      <c r="Z41" t="s">
        <v>1813</v>
      </c>
      <c r="AA41" t="s">
        <v>1814</v>
      </c>
      <c r="AB41" s="358"/>
    </row>
    <row r="42" spans="1:28" x14ac:dyDescent="0.35">
      <c r="A42" t="s">
        <v>107</v>
      </c>
      <c r="B42" t="s">
        <v>386</v>
      </c>
      <c r="C42" t="s">
        <v>386</v>
      </c>
      <c r="D42" t="s">
        <v>1668</v>
      </c>
      <c r="E42" t="s">
        <v>1807</v>
      </c>
      <c r="F42" t="s">
        <v>713</v>
      </c>
      <c r="G42" t="s">
        <v>1670</v>
      </c>
      <c r="H42" t="s">
        <v>1815</v>
      </c>
      <c r="I42" t="s">
        <v>1356</v>
      </c>
      <c r="J42" t="s">
        <v>2388</v>
      </c>
      <c r="K42" t="s">
        <v>1816</v>
      </c>
      <c r="L42" t="s">
        <v>1672</v>
      </c>
      <c r="M42" t="s">
        <v>1817</v>
      </c>
      <c r="N42" t="s">
        <v>1811</v>
      </c>
      <c r="O42" s="358" t="s">
        <v>386</v>
      </c>
      <c r="P42" s="358" t="s">
        <v>386</v>
      </c>
      <c r="Q42" s="358" t="s">
        <v>1675</v>
      </c>
      <c r="R42" t="s">
        <v>1676</v>
      </c>
      <c r="S42" t="s">
        <v>1670</v>
      </c>
      <c r="T42" t="s">
        <v>1677</v>
      </c>
      <c r="U42" t="s">
        <v>1670</v>
      </c>
      <c r="V42" t="s">
        <v>1668</v>
      </c>
      <c r="W42" t="s">
        <v>1740</v>
      </c>
      <c r="X42" t="s">
        <v>1812</v>
      </c>
      <c r="Y42" s="358" t="s">
        <v>1680</v>
      </c>
      <c r="Z42" t="s">
        <v>1813</v>
      </c>
      <c r="AA42" t="s">
        <v>1814</v>
      </c>
      <c r="AB42" s="358"/>
    </row>
    <row r="43" spans="1:28" x14ac:dyDescent="0.35">
      <c r="A43" t="s">
        <v>107</v>
      </c>
      <c r="B43" t="s">
        <v>386</v>
      </c>
      <c r="C43" t="s">
        <v>386</v>
      </c>
      <c r="D43" t="s">
        <v>1668</v>
      </c>
      <c r="E43" t="s">
        <v>1807</v>
      </c>
      <c r="F43" t="s">
        <v>713</v>
      </c>
      <c r="G43" t="s">
        <v>1670</v>
      </c>
      <c r="H43" t="s">
        <v>1818</v>
      </c>
      <c r="I43" t="s">
        <v>1358</v>
      </c>
      <c r="J43" t="s">
        <v>2389</v>
      </c>
      <c r="K43" t="s">
        <v>1819</v>
      </c>
      <c r="L43" t="s">
        <v>1672</v>
      </c>
      <c r="M43" t="s">
        <v>1817</v>
      </c>
      <c r="N43" t="s">
        <v>1811</v>
      </c>
      <c r="O43" s="358" t="s">
        <v>386</v>
      </c>
      <c r="P43" s="358" t="s">
        <v>386</v>
      </c>
      <c r="Q43" s="358" t="s">
        <v>1675</v>
      </c>
      <c r="R43" t="s">
        <v>1676</v>
      </c>
      <c r="S43" t="s">
        <v>1670</v>
      </c>
      <c r="T43" t="s">
        <v>1677</v>
      </c>
      <c r="U43" t="s">
        <v>1670</v>
      </c>
      <c r="V43" t="s">
        <v>1668</v>
      </c>
      <c r="W43" t="s">
        <v>1740</v>
      </c>
      <c r="X43" t="s">
        <v>1812</v>
      </c>
      <c r="Y43" s="358" t="s">
        <v>1680</v>
      </c>
      <c r="Z43" t="s">
        <v>1813</v>
      </c>
      <c r="AA43" t="s">
        <v>1814</v>
      </c>
      <c r="AB43" s="358"/>
    </row>
    <row r="44" spans="1:28" x14ac:dyDescent="0.35">
      <c r="A44" t="s">
        <v>107</v>
      </c>
      <c r="B44" t="s">
        <v>386</v>
      </c>
      <c r="C44" t="s">
        <v>386</v>
      </c>
      <c r="D44" t="s">
        <v>1668</v>
      </c>
      <c r="E44" t="s">
        <v>1807</v>
      </c>
      <c r="F44" t="s">
        <v>713</v>
      </c>
      <c r="G44" t="s">
        <v>1670</v>
      </c>
      <c r="H44" t="s">
        <v>1820</v>
      </c>
      <c r="I44" t="s">
        <v>1360</v>
      </c>
      <c r="J44" t="s">
        <v>2390</v>
      </c>
      <c r="K44" t="s">
        <v>1821</v>
      </c>
      <c r="L44" t="s">
        <v>1672</v>
      </c>
      <c r="M44" t="s">
        <v>724</v>
      </c>
      <c r="N44" t="s">
        <v>1811</v>
      </c>
      <c r="O44" s="358" t="s">
        <v>386</v>
      </c>
      <c r="P44" s="358" t="s">
        <v>1822</v>
      </c>
      <c r="Q44" s="358" t="s">
        <v>1675</v>
      </c>
      <c r="R44" t="s">
        <v>1676</v>
      </c>
      <c r="S44" t="s">
        <v>1670</v>
      </c>
      <c r="T44" t="s">
        <v>1677</v>
      </c>
      <c r="U44" t="s">
        <v>1670</v>
      </c>
      <c r="V44" t="s">
        <v>1668</v>
      </c>
      <c r="W44" t="s">
        <v>1740</v>
      </c>
      <c r="X44" t="s">
        <v>1812</v>
      </c>
      <c r="Y44" s="358" t="s">
        <v>1680</v>
      </c>
      <c r="Z44" t="s">
        <v>1823</v>
      </c>
      <c r="AA44" t="s">
        <v>1824</v>
      </c>
      <c r="AB44" s="358"/>
    </row>
    <row r="45" spans="1:28" x14ac:dyDescent="0.35">
      <c r="A45" t="s">
        <v>107</v>
      </c>
      <c r="B45" t="s">
        <v>386</v>
      </c>
      <c r="C45" t="s">
        <v>386</v>
      </c>
      <c r="D45" t="s">
        <v>1668</v>
      </c>
      <c r="E45" t="s">
        <v>1825</v>
      </c>
      <c r="F45" t="s">
        <v>736</v>
      </c>
      <c r="G45" t="s">
        <v>1670</v>
      </c>
      <c r="H45" t="s">
        <v>1826</v>
      </c>
      <c r="I45" t="s">
        <v>1362</v>
      </c>
      <c r="J45" t="s">
        <v>2391</v>
      </c>
      <c r="K45" t="s">
        <v>1827</v>
      </c>
      <c r="L45" t="s">
        <v>1672</v>
      </c>
      <c r="M45" t="s">
        <v>738</v>
      </c>
      <c r="N45" t="s">
        <v>1811</v>
      </c>
      <c r="O45" s="358" t="s">
        <v>386</v>
      </c>
      <c r="P45" s="358" t="s">
        <v>386</v>
      </c>
      <c r="Q45" s="358" t="s">
        <v>1675</v>
      </c>
      <c r="R45" t="s">
        <v>1676</v>
      </c>
      <c r="S45" t="s">
        <v>1670</v>
      </c>
      <c r="T45" t="s">
        <v>1677</v>
      </c>
      <c r="U45" t="s">
        <v>1670</v>
      </c>
      <c r="V45" t="s">
        <v>1668</v>
      </c>
      <c r="W45" t="s">
        <v>1740</v>
      </c>
      <c r="X45" t="s">
        <v>1812</v>
      </c>
      <c r="Y45" s="358" t="s">
        <v>1680</v>
      </c>
      <c r="Z45" t="s">
        <v>1813</v>
      </c>
      <c r="AA45" t="s">
        <v>1814</v>
      </c>
      <c r="AB45" s="358"/>
    </row>
    <row r="46" spans="1:28" x14ac:dyDescent="0.35">
      <c r="A46" t="s">
        <v>107</v>
      </c>
      <c r="B46" t="s">
        <v>386</v>
      </c>
      <c r="C46" t="s">
        <v>386</v>
      </c>
      <c r="D46" t="s">
        <v>1668</v>
      </c>
      <c r="E46" t="s">
        <v>1828</v>
      </c>
      <c r="F46" t="s">
        <v>747</v>
      </c>
      <c r="G46" t="s">
        <v>1670</v>
      </c>
      <c r="H46" t="s">
        <v>1829</v>
      </c>
      <c r="I46" t="s">
        <v>1365</v>
      </c>
      <c r="J46" t="s">
        <v>2392</v>
      </c>
      <c r="K46" t="s">
        <v>1830</v>
      </c>
      <c r="L46" t="s">
        <v>1672</v>
      </c>
      <c r="M46" t="s">
        <v>1831</v>
      </c>
      <c r="N46" t="s">
        <v>1811</v>
      </c>
      <c r="O46" s="358" t="s">
        <v>386</v>
      </c>
      <c r="P46" s="358" t="s">
        <v>386</v>
      </c>
      <c r="Q46" s="358" t="s">
        <v>1675</v>
      </c>
      <c r="R46" t="s">
        <v>1676</v>
      </c>
      <c r="S46" t="s">
        <v>1670</v>
      </c>
      <c r="T46" t="s">
        <v>1677</v>
      </c>
      <c r="U46" t="s">
        <v>1670</v>
      </c>
      <c r="V46" t="s">
        <v>1668</v>
      </c>
      <c r="W46" t="s">
        <v>1725</v>
      </c>
      <c r="X46" t="s">
        <v>1812</v>
      </c>
      <c r="Y46" s="358" t="s">
        <v>1680</v>
      </c>
      <c r="Z46" t="s">
        <v>1832</v>
      </c>
      <c r="AA46" t="s">
        <v>1833</v>
      </c>
      <c r="AB46" s="358"/>
    </row>
    <row r="47" spans="1:28" x14ac:dyDescent="0.35">
      <c r="A47" t="s">
        <v>107</v>
      </c>
      <c r="B47" t="s">
        <v>386</v>
      </c>
      <c r="C47" t="s">
        <v>386</v>
      </c>
      <c r="D47" t="s">
        <v>1668</v>
      </c>
      <c r="E47" t="s">
        <v>1834</v>
      </c>
      <c r="F47" t="s">
        <v>760</v>
      </c>
      <c r="G47" t="s">
        <v>1670</v>
      </c>
      <c r="H47" t="s">
        <v>1835</v>
      </c>
      <c r="I47" t="s">
        <v>1368</v>
      </c>
      <c r="J47" t="s">
        <v>2367</v>
      </c>
      <c r="K47" t="s">
        <v>1836</v>
      </c>
      <c r="L47" t="s">
        <v>1672</v>
      </c>
      <c r="M47" t="s">
        <v>1371</v>
      </c>
      <c r="N47" t="s">
        <v>1811</v>
      </c>
      <c r="O47" s="358" t="s">
        <v>386</v>
      </c>
      <c r="P47" s="358" t="s">
        <v>386</v>
      </c>
      <c r="Q47" s="358" t="s">
        <v>1675</v>
      </c>
      <c r="R47" t="s">
        <v>1676</v>
      </c>
      <c r="S47" t="s">
        <v>1670</v>
      </c>
      <c r="T47" t="s">
        <v>1677</v>
      </c>
      <c r="U47" t="s">
        <v>1670</v>
      </c>
      <c r="V47" t="s">
        <v>1668</v>
      </c>
      <c r="W47" t="s">
        <v>1678</v>
      </c>
      <c r="X47" t="s">
        <v>1812</v>
      </c>
      <c r="Y47" s="358" t="s">
        <v>1680</v>
      </c>
      <c r="Z47" t="s">
        <v>1837</v>
      </c>
      <c r="AA47" t="s">
        <v>386</v>
      </c>
      <c r="AB47" s="358"/>
    </row>
    <row r="48" spans="1:28" x14ac:dyDescent="0.35">
      <c r="A48" t="s">
        <v>107</v>
      </c>
      <c r="B48" t="s">
        <v>386</v>
      </c>
      <c r="C48" t="s">
        <v>386</v>
      </c>
      <c r="D48" t="s">
        <v>1668</v>
      </c>
      <c r="E48" t="s">
        <v>1838</v>
      </c>
      <c r="F48" t="s">
        <v>771</v>
      </c>
      <c r="G48" t="s">
        <v>1670</v>
      </c>
      <c r="H48" t="s">
        <v>1839</v>
      </c>
      <c r="I48" t="s">
        <v>1372</v>
      </c>
      <c r="J48" t="s">
        <v>2393</v>
      </c>
      <c r="K48" t="s">
        <v>1840</v>
      </c>
      <c r="L48" t="s">
        <v>1672</v>
      </c>
      <c r="M48" t="s">
        <v>1841</v>
      </c>
      <c r="N48" t="s">
        <v>1811</v>
      </c>
      <c r="O48" s="358" t="s">
        <v>386</v>
      </c>
      <c r="P48" s="358" t="s">
        <v>1842</v>
      </c>
      <c r="Q48" s="358" t="s">
        <v>1675</v>
      </c>
      <c r="R48" t="s">
        <v>1676</v>
      </c>
      <c r="S48" t="s">
        <v>1670</v>
      </c>
      <c r="T48" t="s">
        <v>1677</v>
      </c>
      <c r="U48" t="s">
        <v>1670</v>
      </c>
      <c r="V48" t="s">
        <v>1668</v>
      </c>
      <c r="W48" t="s">
        <v>1725</v>
      </c>
      <c r="X48" t="s">
        <v>1812</v>
      </c>
      <c r="Y48" s="358" t="s">
        <v>1680</v>
      </c>
      <c r="Z48" t="s">
        <v>1843</v>
      </c>
      <c r="AA48" t="s">
        <v>1844</v>
      </c>
      <c r="AB48" s="358"/>
    </row>
    <row r="49" spans="1:28" x14ac:dyDescent="0.35">
      <c r="A49" t="s">
        <v>107</v>
      </c>
      <c r="B49" t="s">
        <v>386</v>
      </c>
      <c r="C49" t="s">
        <v>386</v>
      </c>
      <c r="D49" t="s">
        <v>1668</v>
      </c>
      <c r="E49" t="s">
        <v>1838</v>
      </c>
      <c r="F49" t="s">
        <v>771</v>
      </c>
      <c r="G49" t="s">
        <v>1670</v>
      </c>
      <c r="H49" t="s">
        <v>1845</v>
      </c>
      <c r="I49" t="s">
        <v>1375</v>
      </c>
      <c r="J49" t="s">
        <v>2394</v>
      </c>
      <c r="K49" t="s">
        <v>1846</v>
      </c>
      <c r="L49" t="s">
        <v>1672</v>
      </c>
      <c r="M49" t="s">
        <v>1847</v>
      </c>
      <c r="N49" t="s">
        <v>1811</v>
      </c>
      <c r="O49" s="358" t="s">
        <v>386</v>
      </c>
      <c r="P49" s="358" t="s">
        <v>1842</v>
      </c>
      <c r="Q49" s="358" t="s">
        <v>1675</v>
      </c>
      <c r="R49" t="s">
        <v>1676</v>
      </c>
      <c r="S49" t="s">
        <v>1670</v>
      </c>
      <c r="T49" t="s">
        <v>1677</v>
      </c>
      <c r="U49" t="s">
        <v>1670</v>
      </c>
      <c r="V49" t="s">
        <v>1668</v>
      </c>
      <c r="W49" t="s">
        <v>1725</v>
      </c>
      <c r="X49" t="s">
        <v>1812</v>
      </c>
      <c r="Y49" s="358" t="s">
        <v>1680</v>
      </c>
      <c r="Z49" t="s">
        <v>1848</v>
      </c>
      <c r="AA49" t="s">
        <v>1849</v>
      </c>
      <c r="AB49" s="358"/>
    </row>
    <row r="50" spans="1:28" x14ac:dyDescent="0.35">
      <c r="A50" t="s">
        <v>227</v>
      </c>
      <c r="B50" t="s">
        <v>386</v>
      </c>
      <c r="C50" t="s">
        <v>386</v>
      </c>
      <c r="D50" t="s">
        <v>1668</v>
      </c>
      <c r="E50" t="s">
        <v>1850</v>
      </c>
      <c r="F50" t="s">
        <v>950</v>
      </c>
      <c r="G50" t="s">
        <v>1670</v>
      </c>
      <c r="H50" t="s">
        <v>1851</v>
      </c>
      <c r="I50" t="s">
        <v>1269</v>
      </c>
      <c r="J50" t="s">
        <v>2395</v>
      </c>
      <c r="K50" t="s">
        <v>1270</v>
      </c>
      <c r="L50" t="s">
        <v>1672</v>
      </c>
      <c r="M50" t="s">
        <v>1271</v>
      </c>
      <c r="N50" t="s">
        <v>1852</v>
      </c>
      <c r="O50" s="358" t="s">
        <v>386</v>
      </c>
      <c r="P50" s="358" t="s">
        <v>386</v>
      </c>
      <c r="Q50" s="358" t="s">
        <v>1675</v>
      </c>
      <c r="R50" t="s">
        <v>1676</v>
      </c>
      <c r="S50" t="s">
        <v>1670</v>
      </c>
      <c r="T50" t="s">
        <v>1677</v>
      </c>
      <c r="U50" t="s">
        <v>1670</v>
      </c>
      <c r="V50" t="s">
        <v>1668</v>
      </c>
      <c r="W50" t="s">
        <v>1725</v>
      </c>
      <c r="X50" t="s">
        <v>1852</v>
      </c>
      <c r="Y50" s="358" t="s">
        <v>1783</v>
      </c>
      <c r="Z50" t="s">
        <v>1853</v>
      </c>
      <c r="AA50" t="s">
        <v>1854</v>
      </c>
      <c r="AB50" s="358"/>
    </row>
    <row r="51" spans="1:28" x14ac:dyDescent="0.35">
      <c r="A51" t="s">
        <v>227</v>
      </c>
      <c r="B51" t="s">
        <v>386</v>
      </c>
      <c r="C51" t="s">
        <v>386</v>
      </c>
      <c r="D51" t="s">
        <v>1668</v>
      </c>
      <c r="E51" t="s">
        <v>1850</v>
      </c>
      <c r="F51" t="s">
        <v>950</v>
      </c>
      <c r="G51" t="s">
        <v>1670</v>
      </c>
      <c r="H51" t="s">
        <v>1855</v>
      </c>
      <c r="I51" t="s">
        <v>1430</v>
      </c>
      <c r="J51" t="s">
        <v>2396</v>
      </c>
      <c r="K51" t="s">
        <v>1856</v>
      </c>
      <c r="L51" t="s">
        <v>1672</v>
      </c>
      <c r="M51" t="s">
        <v>1432</v>
      </c>
      <c r="N51" t="s">
        <v>1852</v>
      </c>
      <c r="O51" s="358" t="s">
        <v>386</v>
      </c>
      <c r="P51" s="358" t="s">
        <v>386</v>
      </c>
      <c r="Q51" s="358" t="s">
        <v>1675</v>
      </c>
      <c r="R51" t="s">
        <v>1676</v>
      </c>
      <c r="S51" t="s">
        <v>1670</v>
      </c>
      <c r="T51" t="s">
        <v>1677</v>
      </c>
      <c r="U51" t="s">
        <v>1670</v>
      </c>
      <c r="V51" t="s">
        <v>1668</v>
      </c>
      <c r="W51" t="s">
        <v>1740</v>
      </c>
      <c r="X51" t="s">
        <v>1852</v>
      </c>
      <c r="Y51" s="358" t="s">
        <v>1783</v>
      </c>
      <c r="Z51" t="s">
        <v>1857</v>
      </c>
      <c r="AA51" t="s">
        <v>1854</v>
      </c>
      <c r="AB51" s="358"/>
    </row>
    <row r="52" spans="1:28" x14ac:dyDescent="0.35">
      <c r="A52" t="s">
        <v>227</v>
      </c>
      <c r="B52" t="s">
        <v>386</v>
      </c>
      <c r="C52" t="s">
        <v>386</v>
      </c>
      <c r="D52" t="s">
        <v>1668</v>
      </c>
      <c r="E52" t="s">
        <v>1850</v>
      </c>
      <c r="F52" t="s">
        <v>950</v>
      </c>
      <c r="G52" t="s">
        <v>1670</v>
      </c>
      <c r="H52" t="s">
        <v>1858</v>
      </c>
      <c r="I52" t="s">
        <v>1428</v>
      </c>
      <c r="J52" t="s">
        <v>2397</v>
      </c>
      <c r="K52" t="s">
        <v>1859</v>
      </c>
      <c r="L52" t="s">
        <v>1672</v>
      </c>
      <c r="M52" t="s">
        <v>1286</v>
      </c>
      <c r="N52" t="s">
        <v>1852</v>
      </c>
      <c r="O52" s="358" t="s">
        <v>386</v>
      </c>
      <c r="P52" s="358" t="s">
        <v>386</v>
      </c>
      <c r="Q52" s="358" t="s">
        <v>1675</v>
      </c>
      <c r="R52" t="s">
        <v>1676</v>
      </c>
      <c r="S52" t="s">
        <v>1670</v>
      </c>
      <c r="T52" t="s">
        <v>1677</v>
      </c>
      <c r="U52" t="s">
        <v>1670</v>
      </c>
      <c r="V52" t="s">
        <v>1668</v>
      </c>
      <c r="W52" t="s">
        <v>1692</v>
      </c>
      <c r="X52" t="s">
        <v>1852</v>
      </c>
      <c r="Y52" s="358" t="s">
        <v>1783</v>
      </c>
      <c r="Z52" t="s">
        <v>1860</v>
      </c>
      <c r="AA52" t="s">
        <v>1861</v>
      </c>
      <c r="AB52" s="358"/>
    </row>
    <row r="53" spans="1:28" x14ac:dyDescent="0.35">
      <c r="A53" t="s">
        <v>227</v>
      </c>
      <c r="B53" t="s">
        <v>386</v>
      </c>
      <c r="C53" t="s">
        <v>386</v>
      </c>
      <c r="D53" t="s">
        <v>1668</v>
      </c>
      <c r="E53" t="s">
        <v>1850</v>
      </c>
      <c r="F53" t="s">
        <v>950</v>
      </c>
      <c r="G53" t="s">
        <v>1670</v>
      </c>
      <c r="H53" t="s">
        <v>1862</v>
      </c>
      <c r="I53" t="s">
        <v>1433</v>
      </c>
      <c r="J53" t="s">
        <v>2398</v>
      </c>
      <c r="K53" t="s">
        <v>1863</v>
      </c>
      <c r="L53" t="s">
        <v>1672</v>
      </c>
      <c r="M53" t="s">
        <v>1864</v>
      </c>
      <c r="N53" t="s">
        <v>1852</v>
      </c>
      <c r="O53" s="358" t="s">
        <v>386</v>
      </c>
      <c r="P53" s="358" t="s">
        <v>386</v>
      </c>
      <c r="Q53" s="358" t="s">
        <v>1675</v>
      </c>
      <c r="R53" t="s">
        <v>1676</v>
      </c>
      <c r="S53" t="s">
        <v>1670</v>
      </c>
      <c r="T53" t="s">
        <v>1677</v>
      </c>
      <c r="U53" t="s">
        <v>1670</v>
      </c>
      <c r="V53" t="s">
        <v>1668</v>
      </c>
      <c r="W53" t="s">
        <v>1692</v>
      </c>
      <c r="X53" t="s">
        <v>1852</v>
      </c>
      <c r="Y53" s="358" t="s">
        <v>1783</v>
      </c>
      <c r="Z53" t="s">
        <v>1865</v>
      </c>
      <c r="AA53" t="s">
        <v>1866</v>
      </c>
      <c r="AB53" s="358"/>
    </row>
    <row r="54" spans="1:28" x14ac:dyDescent="0.35">
      <c r="A54" t="s">
        <v>227</v>
      </c>
      <c r="B54" t="s">
        <v>386</v>
      </c>
      <c r="C54" t="s">
        <v>386</v>
      </c>
      <c r="D54" t="s">
        <v>1668</v>
      </c>
      <c r="E54" t="s">
        <v>1850</v>
      </c>
      <c r="F54" t="s">
        <v>950</v>
      </c>
      <c r="G54" t="s">
        <v>1670</v>
      </c>
      <c r="H54" t="s">
        <v>1862</v>
      </c>
      <c r="I54" t="s">
        <v>1433</v>
      </c>
      <c r="J54" t="s">
        <v>2398</v>
      </c>
      <c r="K54" t="s">
        <v>1863</v>
      </c>
      <c r="L54" t="s">
        <v>1672</v>
      </c>
      <c r="M54" t="s">
        <v>1864</v>
      </c>
      <c r="N54" t="s">
        <v>1852</v>
      </c>
      <c r="O54" s="358" t="s">
        <v>386</v>
      </c>
      <c r="P54" s="358" t="s">
        <v>386</v>
      </c>
      <c r="Q54" s="358" t="s">
        <v>1675</v>
      </c>
      <c r="R54" t="s">
        <v>1676</v>
      </c>
      <c r="S54" t="s">
        <v>1670</v>
      </c>
      <c r="T54" t="s">
        <v>1677</v>
      </c>
      <c r="U54" t="s">
        <v>1670</v>
      </c>
      <c r="V54" t="s">
        <v>1668</v>
      </c>
      <c r="W54" t="s">
        <v>1692</v>
      </c>
      <c r="X54" t="s">
        <v>1852</v>
      </c>
      <c r="Y54" s="358" t="s">
        <v>1783</v>
      </c>
      <c r="Z54" t="s">
        <v>1867</v>
      </c>
      <c r="AA54" t="s">
        <v>1868</v>
      </c>
      <c r="AB54" s="358"/>
    </row>
    <row r="55" spans="1:28" x14ac:dyDescent="0.35">
      <c r="A55" t="s">
        <v>227</v>
      </c>
      <c r="B55" t="s">
        <v>386</v>
      </c>
      <c r="C55" t="s">
        <v>386</v>
      </c>
      <c r="D55" t="s">
        <v>1668</v>
      </c>
      <c r="E55" t="s">
        <v>1850</v>
      </c>
      <c r="F55" t="s">
        <v>950</v>
      </c>
      <c r="G55" t="s">
        <v>1670</v>
      </c>
      <c r="H55" t="s">
        <v>1869</v>
      </c>
      <c r="I55" t="s">
        <v>1310</v>
      </c>
      <c r="J55" t="s">
        <v>2399</v>
      </c>
      <c r="K55" t="s">
        <v>1870</v>
      </c>
      <c r="L55" t="s">
        <v>1672</v>
      </c>
      <c r="M55" t="s">
        <v>1436</v>
      </c>
      <c r="N55" t="s">
        <v>1852</v>
      </c>
      <c r="O55" s="358" t="s">
        <v>386</v>
      </c>
      <c r="P55" s="358" t="s">
        <v>386</v>
      </c>
      <c r="Q55" s="358" t="s">
        <v>1675</v>
      </c>
      <c r="R55" t="s">
        <v>1676</v>
      </c>
      <c r="S55" t="s">
        <v>1670</v>
      </c>
      <c r="T55" t="s">
        <v>1677</v>
      </c>
      <c r="U55" t="s">
        <v>1670</v>
      </c>
      <c r="V55" t="s">
        <v>1668</v>
      </c>
      <c r="W55" t="s">
        <v>1740</v>
      </c>
      <c r="X55" t="s">
        <v>1852</v>
      </c>
      <c r="Y55" s="358" t="s">
        <v>1783</v>
      </c>
      <c r="Z55" t="s">
        <v>1871</v>
      </c>
      <c r="AA55" t="s">
        <v>1872</v>
      </c>
      <c r="AB55" s="358"/>
    </row>
    <row r="56" spans="1:28" x14ac:dyDescent="0.35">
      <c r="A56" t="s">
        <v>227</v>
      </c>
      <c r="B56" t="s">
        <v>386</v>
      </c>
      <c r="C56" t="s">
        <v>386</v>
      </c>
      <c r="D56" t="s">
        <v>1668</v>
      </c>
      <c r="E56" t="s">
        <v>1873</v>
      </c>
      <c r="F56" t="s">
        <v>968</v>
      </c>
      <c r="G56" t="s">
        <v>1670</v>
      </c>
      <c r="H56" t="s">
        <v>1874</v>
      </c>
      <c r="I56" t="s">
        <v>1447</v>
      </c>
      <c r="J56" t="s">
        <v>2400</v>
      </c>
      <c r="K56" t="s">
        <v>1875</v>
      </c>
      <c r="L56" t="s">
        <v>1672</v>
      </c>
      <c r="M56" t="s">
        <v>1439</v>
      </c>
      <c r="N56" t="s">
        <v>1852</v>
      </c>
      <c r="O56" s="358" t="s">
        <v>386</v>
      </c>
      <c r="P56" s="358" t="s">
        <v>386</v>
      </c>
      <c r="Q56" s="358" t="s">
        <v>1675</v>
      </c>
      <c r="R56" t="s">
        <v>1676</v>
      </c>
      <c r="S56" t="s">
        <v>1670</v>
      </c>
      <c r="T56" t="s">
        <v>1677</v>
      </c>
      <c r="U56" t="s">
        <v>1670</v>
      </c>
      <c r="V56" t="s">
        <v>1668</v>
      </c>
      <c r="W56" t="s">
        <v>1740</v>
      </c>
      <c r="X56" t="s">
        <v>1852</v>
      </c>
      <c r="Y56" s="358" t="s">
        <v>1783</v>
      </c>
      <c r="Z56" t="s">
        <v>1853</v>
      </c>
      <c r="AA56" t="s">
        <v>1854</v>
      </c>
      <c r="AB56" s="358"/>
    </row>
    <row r="57" spans="1:28" x14ac:dyDescent="0.35">
      <c r="A57" t="s">
        <v>227</v>
      </c>
      <c r="B57" t="s">
        <v>386</v>
      </c>
      <c r="C57" t="s">
        <v>386</v>
      </c>
      <c r="D57" t="s">
        <v>1668</v>
      </c>
      <c r="E57" t="s">
        <v>1873</v>
      </c>
      <c r="F57" t="s">
        <v>968</v>
      </c>
      <c r="G57" t="s">
        <v>1670</v>
      </c>
      <c r="H57" t="s">
        <v>1876</v>
      </c>
      <c r="I57" t="s">
        <v>1445</v>
      </c>
      <c r="J57" t="s">
        <v>2401</v>
      </c>
      <c r="K57" t="s">
        <v>1877</v>
      </c>
      <c r="L57" t="s">
        <v>1672</v>
      </c>
      <c r="M57" t="s">
        <v>1878</v>
      </c>
      <c r="N57" t="s">
        <v>1852</v>
      </c>
      <c r="O57" s="358" t="s">
        <v>386</v>
      </c>
      <c r="P57" s="358" t="s">
        <v>386</v>
      </c>
      <c r="Q57" s="358" t="s">
        <v>1675</v>
      </c>
      <c r="R57" t="s">
        <v>1676</v>
      </c>
      <c r="S57" t="s">
        <v>1670</v>
      </c>
      <c r="T57" t="s">
        <v>1677</v>
      </c>
      <c r="U57" t="s">
        <v>1670</v>
      </c>
      <c r="V57" t="s">
        <v>1668</v>
      </c>
      <c r="W57" t="s">
        <v>1740</v>
      </c>
      <c r="X57" t="s">
        <v>1852</v>
      </c>
      <c r="Y57" s="358" t="s">
        <v>1783</v>
      </c>
      <c r="Z57" t="s">
        <v>1879</v>
      </c>
      <c r="AA57" t="s">
        <v>386</v>
      </c>
      <c r="AB57" s="358"/>
    </row>
    <row r="58" spans="1:28" x14ac:dyDescent="0.35">
      <c r="A58" t="s">
        <v>227</v>
      </c>
      <c r="B58" t="s">
        <v>386</v>
      </c>
      <c r="C58" t="s">
        <v>386</v>
      </c>
      <c r="D58" t="s">
        <v>1668</v>
      </c>
      <c r="E58" t="s">
        <v>1873</v>
      </c>
      <c r="F58" t="s">
        <v>968</v>
      </c>
      <c r="G58" t="s">
        <v>1670</v>
      </c>
      <c r="H58" t="s">
        <v>1880</v>
      </c>
      <c r="I58" t="s">
        <v>1437</v>
      </c>
      <c r="J58" t="s">
        <v>2402</v>
      </c>
      <c r="K58" t="s">
        <v>1438</v>
      </c>
      <c r="L58" t="s">
        <v>1672</v>
      </c>
      <c r="M58" t="s">
        <v>1439</v>
      </c>
      <c r="N58" t="s">
        <v>1852</v>
      </c>
      <c r="O58" s="358" t="s">
        <v>386</v>
      </c>
      <c r="P58" s="358" t="s">
        <v>386</v>
      </c>
      <c r="Q58" s="358" t="s">
        <v>1675</v>
      </c>
      <c r="R58" t="s">
        <v>1676</v>
      </c>
      <c r="S58" t="s">
        <v>1670</v>
      </c>
      <c r="T58" t="s">
        <v>1677</v>
      </c>
      <c r="U58" t="s">
        <v>1670</v>
      </c>
      <c r="V58" t="s">
        <v>1668</v>
      </c>
      <c r="W58" t="s">
        <v>1740</v>
      </c>
      <c r="X58" t="s">
        <v>1852</v>
      </c>
      <c r="Y58" s="358" t="s">
        <v>1783</v>
      </c>
      <c r="Z58" t="s">
        <v>1881</v>
      </c>
      <c r="AA58" t="s">
        <v>1882</v>
      </c>
      <c r="AB58" s="358"/>
    </row>
    <row r="59" spans="1:28" x14ac:dyDescent="0.35">
      <c r="A59" t="s">
        <v>227</v>
      </c>
      <c r="B59" t="s">
        <v>386</v>
      </c>
      <c r="C59" t="s">
        <v>386</v>
      </c>
      <c r="D59" t="s">
        <v>1668</v>
      </c>
      <c r="E59" t="s">
        <v>1873</v>
      </c>
      <c r="F59" t="s">
        <v>968</v>
      </c>
      <c r="G59" t="s">
        <v>1670</v>
      </c>
      <c r="H59" t="s">
        <v>1883</v>
      </c>
      <c r="I59" t="s">
        <v>1440</v>
      </c>
      <c r="J59" t="s">
        <v>2403</v>
      </c>
      <c r="K59" t="s">
        <v>1884</v>
      </c>
      <c r="L59" t="s">
        <v>1672</v>
      </c>
      <c r="M59" t="s">
        <v>1885</v>
      </c>
      <c r="N59" t="s">
        <v>1852</v>
      </c>
      <c r="O59" s="358" t="s">
        <v>386</v>
      </c>
      <c r="P59" s="358" t="s">
        <v>386</v>
      </c>
      <c r="Q59" s="358" t="s">
        <v>1675</v>
      </c>
      <c r="R59" t="s">
        <v>1676</v>
      </c>
      <c r="S59" t="s">
        <v>1670</v>
      </c>
      <c r="T59" t="s">
        <v>1677</v>
      </c>
      <c r="U59" t="s">
        <v>1670</v>
      </c>
      <c r="V59" t="s">
        <v>1668</v>
      </c>
      <c r="W59" t="s">
        <v>1740</v>
      </c>
      <c r="X59" t="s">
        <v>1852</v>
      </c>
      <c r="Y59" s="358" t="s">
        <v>1783</v>
      </c>
      <c r="Z59" t="s">
        <v>1886</v>
      </c>
      <c r="AA59" t="s">
        <v>1887</v>
      </c>
      <c r="AB59" s="358"/>
    </row>
    <row r="60" spans="1:28" x14ac:dyDescent="0.35">
      <c r="A60" t="s">
        <v>227</v>
      </c>
      <c r="B60" t="s">
        <v>386</v>
      </c>
      <c r="C60" t="s">
        <v>386</v>
      </c>
      <c r="D60" t="s">
        <v>1668</v>
      </c>
      <c r="E60" t="s">
        <v>1873</v>
      </c>
      <c r="F60" t="s">
        <v>968</v>
      </c>
      <c r="G60" t="s">
        <v>1670</v>
      </c>
      <c r="H60" t="s">
        <v>1888</v>
      </c>
      <c r="I60" t="s">
        <v>1442</v>
      </c>
      <c r="J60" t="s">
        <v>2404</v>
      </c>
      <c r="K60" t="s">
        <v>1889</v>
      </c>
      <c r="L60" t="s">
        <v>1672</v>
      </c>
      <c r="M60" t="s">
        <v>1444</v>
      </c>
      <c r="N60" t="s">
        <v>1852</v>
      </c>
      <c r="O60" s="358" t="s">
        <v>386</v>
      </c>
      <c r="P60" s="358" t="s">
        <v>386</v>
      </c>
      <c r="Q60" s="358" t="s">
        <v>1675</v>
      </c>
      <c r="R60" t="s">
        <v>1676</v>
      </c>
      <c r="S60" t="s">
        <v>1670</v>
      </c>
      <c r="T60" t="s">
        <v>1677</v>
      </c>
      <c r="U60" t="s">
        <v>1670</v>
      </c>
      <c r="V60" t="s">
        <v>1668</v>
      </c>
      <c r="W60" t="s">
        <v>1740</v>
      </c>
      <c r="X60" t="s">
        <v>1852</v>
      </c>
      <c r="Y60" s="358" t="s">
        <v>1783</v>
      </c>
      <c r="Z60" t="s">
        <v>1890</v>
      </c>
      <c r="AA60" t="s">
        <v>1891</v>
      </c>
      <c r="AB60" s="358"/>
    </row>
    <row r="61" spans="1:28" x14ac:dyDescent="0.35">
      <c r="A61" t="s">
        <v>49</v>
      </c>
      <c r="B61" t="s">
        <v>386</v>
      </c>
      <c r="C61" t="s">
        <v>386</v>
      </c>
      <c r="D61" t="s">
        <v>1668</v>
      </c>
      <c r="E61" t="s">
        <v>2458</v>
      </c>
      <c r="F61" t="s">
        <v>851</v>
      </c>
      <c r="G61" t="s">
        <v>2459</v>
      </c>
      <c r="H61" t="s">
        <v>2460</v>
      </c>
      <c r="I61" t="s">
        <v>1185</v>
      </c>
      <c r="J61" t="s">
        <v>2479</v>
      </c>
      <c r="K61" t="s">
        <v>1186</v>
      </c>
      <c r="L61" t="s">
        <v>1672</v>
      </c>
      <c r="M61" t="s">
        <v>1288</v>
      </c>
      <c r="N61" t="s">
        <v>2345</v>
      </c>
      <c r="O61" s="358" t="s">
        <v>386</v>
      </c>
      <c r="P61" s="358" t="s">
        <v>2346</v>
      </c>
      <c r="Q61" s="358" t="s">
        <v>1675</v>
      </c>
      <c r="R61" t="s">
        <v>1676</v>
      </c>
      <c r="S61" t="s">
        <v>1670</v>
      </c>
      <c r="T61" t="s">
        <v>1677</v>
      </c>
      <c r="U61" t="s">
        <v>1670</v>
      </c>
      <c r="V61" t="s">
        <v>1668</v>
      </c>
      <c r="W61" t="s">
        <v>1725</v>
      </c>
      <c r="X61" t="s">
        <v>2345</v>
      </c>
      <c r="Y61" s="358" t="s">
        <v>1680</v>
      </c>
      <c r="Z61" t="s">
        <v>2461</v>
      </c>
      <c r="AA61" t="s">
        <v>386</v>
      </c>
      <c r="AB61" s="358"/>
    </row>
    <row r="62" spans="1:28" x14ac:dyDescent="0.35">
      <c r="A62" t="s">
        <v>1892</v>
      </c>
      <c r="B62" t="s">
        <v>386</v>
      </c>
      <c r="C62" t="s">
        <v>386</v>
      </c>
      <c r="D62" t="s">
        <v>1668</v>
      </c>
      <c r="E62" t="s">
        <v>1893</v>
      </c>
      <c r="F62" t="s">
        <v>925</v>
      </c>
      <c r="G62" t="s">
        <v>1670</v>
      </c>
      <c r="H62" t="s">
        <v>1894</v>
      </c>
      <c r="I62" t="s">
        <v>1418</v>
      </c>
      <c r="J62" t="s">
        <v>2405</v>
      </c>
      <c r="K62" t="s">
        <v>1895</v>
      </c>
      <c r="L62" t="s">
        <v>1672</v>
      </c>
      <c r="M62" t="s">
        <v>1421</v>
      </c>
      <c r="N62" t="s">
        <v>1896</v>
      </c>
      <c r="O62" s="358" t="s">
        <v>386</v>
      </c>
      <c r="P62" s="358" t="s">
        <v>1897</v>
      </c>
      <c r="Q62" s="358" t="s">
        <v>1675</v>
      </c>
      <c r="R62" t="s">
        <v>1676</v>
      </c>
      <c r="S62" t="s">
        <v>1670</v>
      </c>
      <c r="T62" t="s">
        <v>1677</v>
      </c>
      <c r="U62" t="s">
        <v>1670</v>
      </c>
      <c r="V62" t="s">
        <v>1668</v>
      </c>
      <c r="W62" t="s">
        <v>1725</v>
      </c>
      <c r="X62" t="s">
        <v>1898</v>
      </c>
      <c r="Y62" s="358" t="s">
        <v>1680</v>
      </c>
      <c r="Z62" t="s">
        <v>1899</v>
      </c>
      <c r="AA62" t="s">
        <v>1900</v>
      </c>
      <c r="AB62" s="358"/>
    </row>
    <row r="63" spans="1:28" x14ac:dyDescent="0.35">
      <c r="A63" t="s">
        <v>1892</v>
      </c>
      <c r="B63" t="s">
        <v>386</v>
      </c>
      <c r="C63" t="s">
        <v>386</v>
      </c>
      <c r="D63" t="s">
        <v>1668</v>
      </c>
      <c r="E63" t="s">
        <v>1893</v>
      </c>
      <c r="F63" t="s">
        <v>925</v>
      </c>
      <c r="G63" t="s">
        <v>1670</v>
      </c>
      <c r="H63" t="s">
        <v>1901</v>
      </c>
      <c r="I63" t="s">
        <v>1422</v>
      </c>
      <c r="J63" t="s">
        <v>2406</v>
      </c>
      <c r="K63" t="s">
        <v>1423</v>
      </c>
      <c r="L63" t="s">
        <v>1672</v>
      </c>
      <c r="M63" t="s">
        <v>1425</v>
      </c>
      <c r="N63" t="s">
        <v>1902</v>
      </c>
      <c r="O63" s="358" t="s">
        <v>386</v>
      </c>
      <c r="P63" s="358" t="s">
        <v>1903</v>
      </c>
      <c r="Q63" s="358" t="s">
        <v>1675</v>
      </c>
      <c r="R63" t="s">
        <v>1676</v>
      </c>
      <c r="S63" t="s">
        <v>1670</v>
      </c>
      <c r="T63" t="s">
        <v>1677</v>
      </c>
      <c r="U63" t="s">
        <v>1670</v>
      </c>
      <c r="V63" t="s">
        <v>1668</v>
      </c>
      <c r="W63" t="s">
        <v>1725</v>
      </c>
      <c r="X63" t="s">
        <v>1904</v>
      </c>
      <c r="Y63" s="358" t="s">
        <v>1680</v>
      </c>
      <c r="Z63" t="s">
        <v>1905</v>
      </c>
      <c r="AA63" t="s">
        <v>386</v>
      </c>
      <c r="AB63" s="358"/>
    </row>
    <row r="64" spans="1:28" x14ac:dyDescent="0.35">
      <c r="A64" t="s">
        <v>1892</v>
      </c>
      <c r="B64" t="s">
        <v>386</v>
      </c>
      <c r="C64" t="s">
        <v>386</v>
      </c>
      <c r="D64" t="s">
        <v>1668</v>
      </c>
      <c r="E64" t="s">
        <v>1893</v>
      </c>
      <c r="F64" t="s">
        <v>925</v>
      </c>
      <c r="G64" t="s">
        <v>1670</v>
      </c>
      <c r="H64" t="s">
        <v>1906</v>
      </c>
      <c r="I64" t="s">
        <v>1426</v>
      </c>
      <c r="J64" t="s">
        <v>2407</v>
      </c>
      <c r="K64" t="s">
        <v>1907</v>
      </c>
      <c r="L64" t="s">
        <v>1672</v>
      </c>
      <c r="M64" t="s">
        <v>1908</v>
      </c>
      <c r="N64" t="s">
        <v>1909</v>
      </c>
      <c r="O64" s="358" t="s">
        <v>386</v>
      </c>
      <c r="P64" s="358" t="s">
        <v>1910</v>
      </c>
      <c r="Q64" s="358" t="s">
        <v>1675</v>
      </c>
      <c r="R64" t="s">
        <v>1676</v>
      </c>
      <c r="S64" t="s">
        <v>1670</v>
      </c>
      <c r="T64" t="s">
        <v>1677</v>
      </c>
      <c r="U64" t="s">
        <v>1670</v>
      </c>
      <c r="V64" t="s">
        <v>1668</v>
      </c>
      <c r="W64" t="s">
        <v>1678</v>
      </c>
      <c r="X64" t="s">
        <v>1911</v>
      </c>
      <c r="Y64" s="358" t="s">
        <v>1680</v>
      </c>
      <c r="Z64" t="s">
        <v>1912</v>
      </c>
      <c r="AA64" t="s">
        <v>1913</v>
      </c>
      <c r="AB64" s="358"/>
    </row>
    <row r="65" spans="1:28" x14ac:dyDescent="0.35">
      <c r="A65" t="s">
        <v>1892</v>
      </c>
      <c r="B65" t="s">
        <v>386</v>
      </c>
      <c r="C65" t="s">
        <v>386</v>
      </c>
      <c r="D65" t="s">
        <v>1668</v>
      </c>
      <c r="E65" t="s">
        <v>1893</v>
      </c>
      <c r="F65" t="s">
        <v>925</v>
      </c>
      <c r="G65" t="s">
        <v>1670</v>
      </c>
      <c r="H65" t="s">
        <v>1914</v>
      </c>
      <c r="I65" t="s">
        <v>1409</v>
      </c>
      <c r="J65" t="s">
        <v>2408</v>
      </c>
      <c r="K65" t="s">
        <v>1915</v>
      </c>
      <c r="L65" t="s">
        <v>1672</v>
      </c>
      <c r="M65" t="s">
        <v>1916</v>
      </c>
      <c r="N65" t="s">
        <v>1917</v>
      </c>
      <c r="O65" s="358" t="s">
        <v>386</v>
      </c>
      <c r="P65" s="358" t="s">
        <v>1918</v>
      </c>
      <c r="Q65" s="358" t="s">
        <v>1675</v>
      </c>
      <c r="R65" t="s">
        <v>1676</v>
      </c>
      <c r="S65" t="s">
        <v>1670</v>
      </c>
      <c r="T65" t="s">
        <v>1677</v>
      </c>
      <c r="U65" t="s">
        <v>1670</v>
      </c>
      <c r="V65" t="s">
        <v>1668</v>
      </c>
      <c r="W65" t="s">
        <v>1692</v>
      </c>
      <c r="X65" t="s">
        <v>1919</v>
      </c>
      <c r="Y65" s="358" t="s">
        <v>1680</v>
      </c>
      <c r="Z65" t="s">
        <v>1920</v>
      </c>
      <c r="AA65" t="s">
        <v>1921</v>
      </c>
      <c r="AB65" s="358"/>
    </row>
    <row r="66" spans="1:28" x14ac:dyDescent="0.35">
      <c r="A66" t="s">
        <v>1892</v>
      </c>
      <c r="B66" t="s">
        <v>386</v>
      </c>
      <c r="C66" t="s">
        <v>386</v>
      </c>
      <c r="D66" t="s">
        <v>1668</v>
      </c>
      <c r="E66" t="s">
        <v>1893</v>
      </c>
      <c r="F66" t="s">
        <v>925</v>
      </c>
      <c r="G66" t="s">
        <v>1670</v>
      </c>
      <c r="H66" t="s">
        <v>1922</v>
      </c>
      <c r="I66" t="s">
        <v>1412</v>
      </c>
      <c r="J66" t="s">
        <v>2409</v>
      </c>
      <c r="K66" t="s">
        <v>1923</v>
      </c>
      <c r="L66" t="s">
        <v>1672</v>
      </c>
      <c r="M66" t="s">
        <v>1924</v>
      </c>
      <c r="N66" t="s">
        <v>1909</v>
      </c>
      <c r="O66" s="358" t="s">
        <v>386</v>
      </c>
      <c r="P66" s="358" t="s">
        <v>1910</v>
      </c>
      <c r="Q66" s="358" t="s">
        <v>1675</v>
      </c>
      <c r="R66" t="s">
        <v>1676</v>
      </c>
      <c r="S66" t="s">
        <v>1670</v>
      </c>
      <c r="T66" t="s">
        <v>1677</v>
      </c>
      <c r="U66" t="s">
        <v>1670</v>
      </c>
      <c r="V66" t="s">
        <v>1668</v>
      </c>
      <c r="W66" t="s">
        <v>1925</v>
      </c>
      <c r="X66" t="s">
        <v>1911</v>
      </c>
      <c r="Y66" s="358" t="s">
        <v>1680</v>
      </c>
      <c r="Z66" t="s">
        <v>1926</v>
      </c>
      <c r="AA66" t="s">
        <v>1927</v>
      </c>
      <c r="AB66" s="358"/>
    </row>
    <row r="67" spans="1:28" x14ac:dyDescent="0.35">
      <c r="A67" t="s">
        <v>1892</v>
      </c>
      <c r="B67" t="s">
        <v>386</v>
      </c>
      <c r="C67" t="s">
        <v>386</v>
      </c>
      <c r="D67" t="s">
        <v>1668</v>
      </c>
      <c r="E67" t="s">
        <v>1893</v>
      </c>
      <c r="F67" t="s">
        <v>925</v>
      </c>
      <c r="G67" t="s">
        <v>1670</v>
      </c>
      <c r="H67" t="s">
        <v>1928</v>
      </c>
      <c r="I67" t="s">
        <v>1415</v>
      </c>
      <c r="J67" t="s">
        <v>2410</v>
      </c>
      <c r="K67" t="s">
        <v>1929</v>
      </c>
      <c r="L67" t="s">
        <v>1672</v>
      </c>
      <c r="M67" t="s">
        <v>1930</v>
      </c>
      <c r="N67" t="s">
        <v>1909</v>
      </c>
      <c r="O67" s="358" t="s">
        <v>386</v>
      </c>
      <c r="P67" s="358" t="s">
        <v>1910</v>
      </c>
      <c r="Q67" s="358" t="s">
        <v>1675</v>
      </c>
      <c r="R67" t="s">
        <v>1676</v>
      </c>
      <c r="S67" t="s">
        <v>1670</v>
      </c>
      <c r="T67" t="s">
        <v>1677</v>
      </c>
      <c r="U67" t="s">
        <v>1670</v>
      </c>
      <c r="V67" t="s">
        <v>1668</v>
      </c>
      <c r="W67" t="s">
        <v>1925</v>
      </c>
      <c r="X67" t="s">
        <v>1911</v>
      </c>
      <c r="Y67" s="358" t="s">
        <v>1680</v>
      </c>
      <c r="Z67" t="s">
        <v>1931</v>
      </c>
      <c r="AA67" t="s">
        <v>1932</v>
      </c>
      <c r="AB67" s="358"/>
    </row>
    <row r="68" spans="1:28" x14ac:dyDescent="0.35">
      <c r="A68" t="s">
        <v>148</v>
      </c>
      <c r="B68" t="s">
        <v>386</v>
      </c>
      <c r="C68" t="s">
        <v>386</v>
      </c>
      <c r="D68" t="s">
        <v>1668</v>
      </c>
      <c r="E68" t="s">
        <v>1933</v>
      </c>
      <c r="F68" t="s">
        <v>392</v>
      </c>
      <c r="G68" t="s">
        <v>1670</v>
      </c>
      <c r="H68" t="s">
        <v>1934</v>
      </c>
      <c r="I68" t="s">
        <v>1188</v>
      </c>
      <c r="J68" t="s">
        <v>2411</v>
      </c>
      <c r="K68" t="s">
        <v>1935</v>
      </c>
      <c r="L68" t="s">
        <v>1672</v>
      </c>
      <c r="M68" t="s">
        <v>1936</v>
      </c>
      <c r="N68" t="s">
        <v>1937</v>
      </c>
      <c r="O68" s="358" t="s">
        <v>386</v>
      </c>
      <c r="P68" s="358" t="s">
        <v>1938</v>
      </c>
      <c r="Q68" s="358" t="s">
        <v>1675</v>
      </c>
      <c r="R68" t="s">
        <v>1676</v>
      </c>
      <c r="S68" t="s">
        <v>1670</v>
      </c>
      <c r="T68" t="s">
        <v>1677</v>
      </c>
      <c r="U68" t="s">
        <v>1670</v>
      </c>
      <c r="V68" t="s">
        <v>1668</v>
      </c>
      <c r="W68" t="s">
        <v>1692</v>
      </c>
      <c r="X68" t="s">
        <v>1937</v>
      </c>
      <c r="Y68" s="358" t="s">
        <v>1783</v>
      </c>
      <c r="Z68" t="s">
        <v>1939</v>
      </c>
      <c r="AA68" t="s">
        <v>1940</v>
      </c>
      <c r="AB68" s="358"/>
    </row>
    <row r="69" spans="1:28" x14ac:dyDescent="0.35">
      <c r="A69" t="s">
        <v>148</v>
      </c>
      <c r="B69" t="s">
        <v>386</v>
      </c>
      <c r="C69" t="s">
        <v>386</v>
      </c>
      <c r="D69" t="s">
        <v>1668</v>
      </c>
      <c r="E69" t="s">
        <v>1933</v>
      </c>
      <c r="F69" t="s">
        <v>392</v>
      </c>
      <c r="G69" t="s">
        <v>1670</v>
      </c>
      <c r="H69" t="s">
        <v>1941</v>
      </c>
      <c r="I69" t="s">
        <v>1190</v>
      </c>
      <c r="J69" t="s">
        <v>2412</v>
      </c>
      <c r="K69" t="s">
        <v>1942</v>
      </c>
      <c r="L69" t="s">
        <v>1672</v>
      </c>
      <c r="M69" t="s">
        <v>1192</v>
      </c>
      <c r="N69" t="s">
        <v>1937</v>
      </c>
      <c r="O69" s="358" t="s">
        <v>386</v>
      </c>
      <c r="P69" s="358" t="s">
        <v>1938</v>
      </c>
      <c r="Q69" s="358" t="s">
        <v>1675</v>
      </c>
      <c r="R69" t="s">
        <v>1676</v>
      </c>
      <c r="S69" t="s">
        <v>1670</v>
      </c>
      <c r="T69" t="s">
        <v>1677</v>
      </c>
      <c r="U69" t="s">
        <v>1670</v>
      </c>
      <c r="V69" t="s">
        <v>1668</v>
      </c>
      <c r="W69" t="s">
        <v>1692</v>
      </c>
      <c r="X69" t="s">
        <v>1937</v>
      </c>
      <c r="Y69" s="358" t="s">
        <v>1783</v>
      </c>
      <c r="Z69" t="s">
        <v>1943</v>
      </c>
      <c r="AA69" t="s">
        <v>386</v>
      </c>
      <c r="AB69" s="358"/>
    </row>
    <row r="70" spans="1:28" x14ac:dyDescent="0.35">
      <c r="A70" t="s">
        <v>148</v>
      </c>
      <c r="B70" t="s">
        <v>386</v>
      </c>
      <c r="C70" t="s">
        <v>386</v>
      </c>
      <c r="D70" t="s">
        <v>1668</v>
      </c>
      <c r="E70" t="s">
        <v>1944</v>
      </c>
      <c r="F70" t="s">
        <v>408</v>
      </c>
      <c r="G70" t="s">
        <v>1670</v>
      </c>
      <c r="H70" t="s">
        <v>1945</v>
      </c>
      <c r="I70" t="s">
        <v>1180</v>
      </c>
      <c r="J70" t="s">
        <v>2413</v>
      </c>
      <c r="K70" t="s">
        <v>1946</v>
      </c>
      <c r="L70" t="s">
        <v>1672</v>
      </c>
      <c r="M70" t="s">
        <v>1947</v>
      </c>
      <c r="N70" t="s">
        <v>1937</v>
      </c>
      <c r="O70" s="358" t="s">
        <v>386</v>
      </c>
      <c r="P70" s="358" t="s">
        <v>1938</v>
      </c>
      <c r="Q70" s="358" t="s">
        <v>1675</v>
      </c>
      <c r="R70" t="s">
        <v>1676</v>
      </c>
      <c r="S70" t="s">
        <v>1670</v>
      </c>
      <c r="T70" t="s">
        <v>1677</v>
      </c>
      <c r="U70" t="s">
        <v>1670</v>
      </c>
      <c r="V70" t="s">
        <v>1668</v>
      </c>
      <c r="W70" t="s">
        <v>1692</v>
      </c>
      <c r="X70" t="s">
        <v>1937</v>
      </c>
      <c r="Y70" s="358" t="s">
        <v>1783</v>
      </c>
      <c r="Z70" t="s">
        <v>1948</v>
      </c>
      <c r="AA70" t="s">
        <v>1949</v>
      </c>
      <c r="AB70" s="358"/>
    </row>
    <row r="71" spans="1:28" x14ac:dyDescent="0.35">
      <c r="A71" t="s">
        <v>148</v>
      </c>
      <c r="B71" t="s">
        <v>386</v>
      </c>
      <c r="C71" t="s">
        <v>386</v>
      </c>
      <c r="D71" t="s">
        <v>1668</v>
      </c>
      <c r="E71" t="s">
        <v>1944</v>
      </c>
      <c r="F71" t="s">
        <v>408</v>
      </c>
      <c r="G71" t="s">
        <v>1670</v>
      </c>
      <c r="H71" t="s">
        <v>1950</v>
      </c>
      <c r="I71" t="s">
        <v>1193</v>
      </c>
      <c r="J71" t="s">
        <v>2414</v>
      </c>
      <c r="K71" t="s">
        <v>1951</v>
      </c>
      <c r="L71" t="s">
        <v>1672</v>
      </c>
      <c r="M71" t="s">
        <v>1195</v>
      </c>
      <c r="N71" t="s">
        <v>1937</v>
      </c>
      <c r="O71" s="358" t="s">
        <v>386</v>
      </c>
      <c r="P71" s="358" t="s">
        <v>1938</v>
      </c>
      <c r="Q71" s="358" t="s">
        <v>1675</v>
      </c>
      <c r="R71" t="s">
        <v>1676</v>
      </c>
      <c r="S71" t="s">
        <v>1670</v>
      </c>
      <c r="T71" t="s">
        <v>1677</v>
      </c>
      <c r="U71" t="s">
        <v>1670</v>
      </c>
      <c r="V71" t="s">
        <v>1668</v>
      </c>
      <c r="W71" t="s">
        <v>1692</v>
      </c>
      <c r="X71" t="s">
        <v>1937</v>
      </c>
      <c r="Y71" s="358" t="s">
        <v>1783</v>
      </c>
      <c r="Z71" t="s">
        <v>1952</v>
      </c>
      <c r="AA71" t="s">
        <v>386</v>
      </c>
      <c r="AB71" s="358"/>
    </row>
    <row r="72" spans="1:28" x14ac:dyDescent="0.35">
      <c r="A72" t="s">
        <v>148</v>
      </c>
      <c r="B72" t="s">
        <v>386</v>
      </c>
      <c r="C72" t="s">
        <v>386</v>
      </c>
      <c r="D72" t="s">
        <v>1668</v>
      </c>
      <c r="E72" t="s">
        <v>1944</v>
      </c>
      <c r="F72" t="s">
        <v>408</v>
      </c>
      <c r="G72" t="s">
        <v>1670</v>
      </c>
      <c r="H72" t="s">
        <v>1953</v>
      </c>
      <c r="I72" t="s">
        <v>1183</v>
      </c>
      <c r="J72" t="s">
        <v>2415</v>
      </c>
      <c r="K72" t="s">
        <v>1954</v>
      </c>
      <c r="L72" t="s">
        <v>1672</v>
      </c>
      <c r="M72" t="s">
        <v>1955</v>
      </c>
      <c r="N72" t="s">
        <v>1937</v>
      </c>
      <c r="O72" s="358" t="s">
        <v>386</v>
      </c>
      <c r="P72" s="358" t="s">
        <v>1938</v>
      </c>
      <c r="Q72" s="358" t="s">
        <v>1675</v>
      </c>
      <c r="R72" t="s">
        <v>1676</v>
      </c>
      <c r="S72" t="s">
        <v>1670</v>
      </c>
      <c r="T72" t="s">
        <v>1677</v>
      </c>
      <c r="U72" t="s">
        <v>1670</v>
      </c>
      <c r="V72" t="s">
        <v>1668</v>
      </c>
      <c r="W72" t="s">
        <v>1692</v>
      </c>
      <c r="X72" t="s">
        <v>1937</v>
      </c>
      <c r="Y72" s="358" t="s">
        <v>1783</v>
      </c>
      <c r="Z72" t="s">
        <v>1956</v>
      </c>
      <c r="AA72" t="s">
        <v>386</v>
      </c>
      <c r="AB72" s="358"/>
    </row>
    <row r="73" spans="1:28" x14ac:dyDescent="0.35">
      <c r="A73" t="s">
        <v>118</v>
      </c>
      <c r="B73" t="s">
        <v>386</v>
      </c>
      <c r="C73" t="s">
        <v>386</v>
      </c>
      <c r="D73" t="s">
        <v>1668</v>
      </c>
      <c r="E73" t="s">
        <v>1957</v>
      </c>
      <c r="F73" t="s">
        <v>988</v>
      </c>
      <c r="G73" t="s">
        <v>1670</v>
      </c>
      <c r="H73" t="s">
        <v>1958</v>
      </c>
      <c r="I73" t="s">
        <v>1453</v>
      </c>
      <c r="J73" t="s">
        <v>2367</v>
      </c>
      <c r="K73" t="s">
        <v>1210</v>
      </c>
      <c r="L73" t="s">
        <v>1672</v>
      </c>
      <c r="M73" t="s">
        <v>1723</v>
      </c>
      <c r="N73" t="s">
        <v>1959</v>
      </c>
      <c r="O73" s="358" t="s">
        <v>386</v>
      </c>
      <c r="P73" s="358" t="s">
        <v>386</v>
      </c>
      <c r="Q73" s="358" t="s">
        <v>1675</v>
      </c>
      <c r="R73" t="s">
        <v>1676</v>
      </c>
      <c r="S73" t="s">
        <v>1670</v>
      </c>
      <c r="T73" t="s">
        <v>1677</v>
      </c>
      <c r="U73" t="s">
        <v>1670</v>
      </c>
      <c r="V73" t="s">
        <v>1668</v>
      </c>
      <c r="W73" t="s">
        <v>1740</v>
      </c>
      <c r="X73" t="s">
        <v>1959</v>
      </c>
      <c r="Y73" s="358" t="s">
        <v>1680</v>
      </c>
      <c r="Z73" t="s">
        <v>1960</v>
      </c>
      <c r="AA73" t="s">
        <v>386</v>
      </c>
      <c r="AB73" s="358"/>
    </row>
    <row r="74" spans="1:28" x14ac:dyDescent="0.35">
      <c r="A74" t="s">
        <v>118</v>
      </c>
      <c r="B74" t="s">
        <v>386</v>
      </c>
      <c r="C74" t="s">
        <v>386</v>
      </c>
      <c r="D74" t="s">
        <v>1668</v>
      </c>
      <c r="E74" t="s">
        <v>1957</v>
      </c>
      <c r="F74" t="s">
        <v>988</v>
      </c>
      <c r="G74" t="s">
        <v>1670</v>
      </c>
      <c r="H74" t="s">
        <v>1961</v>
      </c>
      <c r="I74" t="s">
        <v>1450</v>
      </c>
      <c r="J74" t="s">
        <v>2416</v>
      </c>
      <c r="K74" t="s">
        <v>1451</v>
      </c>
      <c r="L74" t="s">
        <v>1672</v>
      </c>
      <c r="M74" t="s">
        <v>1452</v>
      </c>
      <c r="N74" t="s">
        <v>1959</v>
      </c>
      <c r="O74" s="358" t="s">
        <v>386</v>
      </c>
      <c r="P74" s="358" t="s">
        <v>1962</v>
      </c>
      <c r="Q74" s="358" t="s">
        <v>1675</v>
      </c>
      <c r="R74" t="s">
        <v>1676</v>
      </c>
      <c r="S74" t="s">
        <v>1670</v>
      </c>
      <c r="T74" t="s">
        <v>1677</v>
      </c>
      <c r="U74" t="s">
        <v>1670</v>
      </c>
      <c r="V74" t="s">
        <v>1668</v>
      </c>
      <c r="W74" t="s">
        <v>1740</v>
      </c>
      <c r="X74" t="s">
        <v>1959</v>
      </c>
      <c r="Y74" s="358" t="s">
        <v>1680</v>
      </c>
      <c r="Z74" t="s">
        <v>1963</v>
      </c>
      <c r="AA74" t="s">
        <v>1964</v>
      </c>
      <c r="AB74" s="358"/>
    </row>
    <row r="75" spans="1:28" x14ac:dyDescent="0.35">
      <c r="A75" t="s">
        <v>208</v>
      </c>
      <c r="B75" t="s">
        <v>386</v>
      </c>
      <c r="C75" t="s">
        <v>386</v>
      </c>
      <c r="D75" t="s">
        <v>1668</v>
      </c>
      <c r="E75" t="s">
        <v>1965</v>
      </c>
      <c r="F75" t="s">
        <v>476</v>
      </c>
      <c r="G75" t="s">
        <v>1670</v>
      </c>
      <c r="H75" t="s">
        <v>1966</v>
      </c>
      <c r="I75" t="s">
        <v>1231</v>
      </c>
      <c r="J75" t="s">
        <v>2417</v>
      </c>
      <c r="K75" t="s">
        <v>1967</v>
      </c>
      <c r="L75" t="s">
        <v>1672</v>
      </c>
      <c r="M75" t="s">
        <v>1233</v>
      </c>
      <c r="N75" t="s">
        <v>1968</v>
      </c>
      <c r="O75" s="358" t="s">
        <v>386</v>
      </c>
      <c r="P75" s="358" t="s">
        <v>1969</v>
      </c>
      <c r="Q75" s="358" t="s">
        <v>1675</v>
      </c>
      <c r="R75" t="s">
        <v>1676</v>
      </c>
      <c r="S75" t="s">
        <v>1670</v>
      </c>
      <c r="T75" t="s">
        <v>1677</v>
      </c>
      <c r="U75" t="s">
        <v>1670</v>
      </c>
      <c r="V75" t="s">
        <v>1668</v>
      </c>
      <c r="W75" t="s">
        <v>1725</v>
      </c>
      <c r="X75" t="s">
        <v>1919</v>
      </c>
      <c r="Y75" s="358" t="s">
        <v>1680</v>
      </c>
      <c r="Z75" t="s">
        <v>1970</v>
      </c>
      <c r="AA75" t="s">
        <v>1971</v>
      </c>
      <c r="AB75" s="358"/>
    </row>
    <row r="76" spans="1:28" x14ac:dyDescent="0.35">
      <c r="A76" t="s">
        <v>208</v>
      </c>
      <c r="B76" t="s">
        <v>386</v>
      </c>
      <c r="C76" t="s">
        <v>386</v>
      </c>
      <c r="D76" t="s">
        <v>1668</v>
      </c>
      <c r="E76" t="s">
        <v>1965</v>
      </c>
      <c r="F76" t="s">
        <v>476</v>
      </c>
      <c r="G76" t="s">
        <v>1670</v>
      </c>
      <c r="H76" t="s">
        <v>1972</v>
      </c>
      <c r="I76" t="s">
        <v>1234</v>
      </c>
      <c r="J76" t="s">
        <v>2418</v>
      </c>
      <c r="K76" t="s">
        <v>1235</v>
      </c>
      <c r="L76" t="s">
        <v>1672</v>
      </c>
      <c r="M76" t="s">
        <v>1236</v>
      </c>
      <c r="N76" t="s">
        <v>1973</v>
      </c>
      <c r="O76" s="358" t="s">
        <v>386</v>
      </c>
      <c r="P76" s="358" t="s">
        <v>1969</v>
      </c>
      <c r="Q76" s="358" t="s">
        <v>1675</v>
      </c>
      <c r="R76" t="s">
        <v>1676</v>
      </c>
      <c r="S76" t="s">
        <v>1670</v>
      </c>
      <c r="T76" t="s">
        <v>1677</v>
      </c>
      <c r="U76" t="s">
        <v>1670</v>
      </c>
      <c r="V76" t="s">
        <v>1668</v>
      </c>
      <c r="W76" t="s">
        <v>1692</v>
      </c>
      <c r="X76" t="s">
        <v>1919</v>
      </c>
      <c r="Y76" s="358" t="s">
        <v>1680</v>
      </c>
      <c r="Z76" t="s">
        <v>1974</v>
      </c>
      <c r="AA76" t="s">
        <v>1975</v>
      </c>
      <c r="AB76" s="358"/>
    </row>
    <row r="77" spans="1:28" x14ac:dyDescent="0.35">
      <c r="A77" t="s">
        <v>85</v>
      </c>
      <c r="B77" t="s">
        <v>386</v>
      </c>
      <c r="C77" t="s">
        <v>386</v>
      </c>
      <c r="D77" t="s">
        <v>1668</v>
      </c>
      <c r="E77" t="s">
        <v>1976</v>
      </c>
      <c r="F77" t="s">
        <v>1001</v>
      </c>
      <c r="G77" t="s">
        <v>1670</v>
      </c>
      <c r="H77" t="s">
        <v>1977</v>
      </c>
      <c r="I77" t="s">
        <v>1462</v>
      </c>
      <c r="J77" t="s">
        <v>1463</v>
      </c>
      <c r="K77" t="s">
        <v>1463</v>
      </c>
      <c r="L77" t="s">
        <v>1672</v>
      </c>
      <c r="M77" t="s">
        <v>1978</v>
      </c>
      <c r="N77" t="s">
        <v>1979</v>
      </c>
      <c r="O77" s="358" t="s">
        <v>386</v>
      </c>
      <c r="P77" s="358" t="s">
        <v>1980</v>
      </c>
      <c r="Q77" s="358" t="s">
        <v>1675</v>
      </c>
      <c r="R77" t="s">
        <v>1676</v>
      </c>
      <c r="S77" t="s">
        <v>1670</v>
      </c>
      <c r="T77" t="s">
        <v>1677</v>
      </c>
      <c r="U77" t="s">
        <v>1670</v>
      </c>
      <c r="V77" t="s">
        <v>1668</v>
      </c>
      <c r="W77" t="s">
        <v>1678</v>
      </c>
      <c r="X77" t="s">
        <v>1981</v>
      </c>
      <c r="Y77" s="358" t="s">
        <v>1680</v>
      </c>
      <c r="Z77" t="s">
        <v>1982</v>
      </c>
      <c r="AA77" t="s">
        <v>386</v>
      </c>
      <c r="AB77" s="358"/>
    </row>
    <row r="78" spans="1:28" x14ac:dyDescent="0.35">
      <c r="A78" t="s">
        <v>85</v>
      </c>
      <c r="B78" t="s">
        <v>386</v>
      </c>
      <c r="C78" t="s">
        <v>386</v>
      </c>
      <c r="D78" t="s">
        <v>1668</v>
      </c>
      <c r="E78" t="s">
        <v>1976</v>
      </c>
      <c r="F78" t="s">
        <v>1001</v>
      </c>
      <c r="G78" t="s">
        <v>1670</v>
      </c>
      <c r="H78" t="s">
        <v>1977</v>
      </c>
      <c r="I78" t="s">
        <v>1462</v>
      </c>
      <c r="J78" t="s">
        <v>1463</v>
      </c>
      <c r="K78" t="s">
        <v>1463</v>
      </c>
      <c r="L78" t="s">
        <v>1672</v>
      </c>
      <c r="M78" t="s">
        <v>1978</v>
      </c>
      <c r="N78" t="s">
        <v>1979</v>
      </c>
      <c r="O78" s="358" t="s">
        <v>386</v>
      </c>
      <c r="P78" s="358" t="s">
        <v>1980</v>
      </c>
      <c r="Q78" s="358" t="s">
        <v>1675</v>
      </c>
      <c r="R78" t="s">
        <v>1676</v>
      </c>
      <c r="S78" t="s">
        <v>1670</v>
      </c>
      <c r="T78" t="s">
        <v>1677</v>
      </c>
      <c r="U78" t="s">
        <v>1670</v>
      </c>
      <c r="V78" t="s">
        <v>1668</v>
      </c>
      <c r="W78" t="s">
        <v>1678</v>
      </c>
      <c r="X78" t="s">
        <v>1812</v>
      </c>
      <c r="Y78" s="358" t="s">
        <v>1680</v>
      </c>
      <c r="Z78" t="s">
        <v>1837</v>
      </c>
      <c r="AA78" t="s">
        <v>386</v>
      </c>
      <c r="AB78" s="358"/>
    </row>
    <row r="79" spans="1:28" x14ac:dyDescent="0.35">
      <c r="A79" t="s">
        <v>85</v>
      </c>
      <c r="B79" t="s">
        <v>386</v>
      </c>
      <c r="C79" t="s">
        <v>386</v>
      </c>
      <c r="D79" t="s">
        <v>1668</v>
      </c>
      <c r="E79" t="s">
        <v>1976</v>
      </c>
      <c r="F79" t="s">
        <v>1001</v>
      </c>
      <c r="G79" t="s">
        <v>1670</v>
      </c>
      <c r="H79" t="s">
        <v>1977</v>
      </c>
      <c r="I79" t="s">
        <v>1462</v>
      </c>
      <c r="J79" t="s">
        <v>1463</v>
      </c>
      <c r="K79" t="s">
        <v>1463</v>
      </c>
      <c r="L79" t="s">
        <v>1672</v>
      </c>
      <c r="M79" t="s">
        <v>1978</v>
      </c>
      <c r="N79" t="s">
        <v>1979</v>
      </c>
      <c r="O79" s="358" t="s">
        <v>386</v>
      </c>
      <c r="P79" s="358" t="s">
        <v>1980</v>
      </c>
      <c r="Q79" s="358" t="s">
        <v>1675</v>
      </c>
      <c r="R79" t="s">
        <v>1676</v>
      </c>
      <c r="S79" t="s">
        <v>1670</v>
      </c>
      <c r="T79" t="s">
        <v>1677</v>
      </c>
      <c r="U79" t="s">
        <v>1670</v>
      </c>
      <c r="V79" t="s">
        <v>1668</v>
      </c>
      <c r="W79" t="s">
        <v>1678</v>
      </c>
      <c r="X79" t="s">
        <v>1812</v>
      </c>
      <c r="Y79" s="358" t="s">
        <v>1680</v>
      </c>
      <c r="Z79" t="s">
        <v>1983</v>
      </c>
      <c r="AA79" t="s">
        <v>386</v>
      </c>
      <c r="AB79" s="358"/>
    </row>
    <row r="80" spans="1:28" x14ac:dyDescent="0.35">
      <c r="A80" t="s">
        <v>85</v>
      </c>
      <c r="B80" t="s">
        <v>386</v>
      </c>
      <c r="C80" t="s">
        <v>386</v>
      </c>
      <c r="D80" t="s">
        <v>1668</v>
      </c>
      <c r="E80" t="s">
        <v>1976</v>
      </c>
      <c r="F80" t="s">
        <v>1001</v>
      </c>
      <c r="G80" t="s">
        <v>1670</v>
      </c>
      <c r="H80" t="s">
        <v>1984</v>
      </c>
      <c r="I80" t="s">
        <v>1457</v>
      </c>
      <c r="J80" t="s">
        <v>2419</v>
      </c>
      <c r="K80" t="s">
        <v>1455</v>
      </c>
      <c r="L80" t="s">
        <v>1672</v>
      </c>
      <c r="M80" t="s">
        <v>1985</v>
      </c>
      <c r="N80" t="s">
        <v>1986</v>
      </c>
      <c r="O80" s="358" t="s">
        <v>386</v>
      </c>
      <c r="P80" s="358" t="s">
        <v>1987</v>
      </c>
      <c r="Q80" s="358" t="s">
        <v>1675</v>
      </c>
      <c r="R80" t="s">
        <v>1676</v>
      </c>
      <c r="S80" t="s">
        <v>1670</v>
      </c>
      <c r="T80" t="s">
        <v>1677</v>
      </c>
      <c r="U80" t="s">
        <v>1670</v>
      </c>
      <c r="V80" t="s">
        <v>1668</v>
      </c>
      <c r="W80" t="s">
        <v>1692</v>
      </c>
      <c r="X80" t="s">
        <v>1988</v>
      </c>
      <c r="Y80" s="358" t="s">
        <v>1680</v>
      </c>
      <c r="Z80" t="s">
        <v>1989</v>
      </c>
      <c r="AA80" t="s">
        <v>1990</v>
      </c>
      <c r="AB80" s="358"/>
    </row>
    <row r="81" spans="1:28" x14ac:dyDescent="0.35">
      <c r="A81" t="s">
        <v>85</v>
      </c>
      <c r="B81" t="s">
        <v>386</v>
      </c>
      <c r="C81" t="s">
        <v>386</v>
      </c>
      <c r="D81" t="s">
        <v>1668</v>
      </c>
      <c r="E81" t="s">
        <v>1976</v>
      </c>
      <c r="F81" t="s">
        <v>1001</v>
      </c>
      <c r="G81" t="s">
        <v>1670</v>
      </c>
      <c r="H81" t="s">
        <v>1991</v>
      </c>
      <c r="I81" t="s">
        <v>1458</v>
      </c>
      <c r="J81" t="s">
        <v>2420</v>
      </c>
      <c r="K81" t="s">
        <v>1313</v>
      </c>
      <c r="L81" t="s">
        <v>1672</v>
      </c>
      <c r="M81" t="s">
        <v>1326</v>
      </c>
      <c r="N81" t="s">
        <v>1812</v>
      </c>
      <c r="O81" s="358" t="s">
        <v>386</v>
      </c>
      <c r="P81" s="358" t="s">
        <v>1992</v>
      </c>
      <c r="Q81" s="358" t="s">
        <v>1675</v>
      </c>
      <c r="R81" t="s">
        <v>1676</v>
      </c>
      <c r="S81" t="s">
        <v>1670</v>
      </c>
      <c r="T81" t="s">
        <v>1677</v>
      </c>
      <c r="U81" t="s">
        <v>1670</v>
      </c>
      <c r="V81" t="s">
        <v>1668</v>
      </c>
      <c r="W81" t="s">
        <v>1740</v>
      </c>
      <c r="X81" t="s">
        <v>1812</v>
      </c>
      <c r="Y81" s="358" t="s">
        <v>1680</v>
      </c>
      <c r="Z81" t="s">
        <v>1993</v>
      </c>
      <c r="AA81" t="s">
        <v>1994</v>
      </c>
      <c r="AB81" s="358"/>
    </row>
    <row r="82" spans="1:28" x14ac:dyDescent="0.35">
      <c r="A82" t="s">
        <v>85</v>
      </c>
      <c r="B82" t="s">
        <v>386</v>
      </c>
      <c r="C82" t="s">
        <v>386</v>
      </c>
      <c r="D82" t="s">
        <v>1668</v>
      </c>
      <c r="E82" t="s">
        <v>1976</v>
      </c>
      <c r="F82" t="s">
        <v>1001</v>
      </c>
      <c r="G82" t="s">
        <v>1670</v>
      </c>
      <c r="H82" t="s">
        <v>1995</v>
      </c>
      <c r="I82" t="s">
        <v>1459</v>
      </c>
      <c r="J82" t="s">
        <v>2421</v>
      </c>
      <c r="K82" t="s">
        <v>1460</v>
      </c>
      <c r="L82" t="s">
        <v>1672</v>
      </c>
      <c r="M82" t="s">
        <v>1996</v>
      </c>
      <c r="N82" t="s">
        <v>1997</v>
      </c>
      <c r="O82" s="358" t="s">
        <v>386</v>
      </c>
      <c r="P82" s="358" t="s">
        <v>1998</v>
      </c>
      <c r="Q82" s="358" t="s">
        <v>1675</v>
      </c>
      <c r="R82" t="s">
        <v>1676</v>
      </c>
      <c r="S82" t="s">
        <v>1670</v>
      </c>
      <c r="T82" t="s">
        <v>1677</v>
      </c>
      <c r="U82" t="s">
        <v>1670</v>
      </c>
      <c r="V82" t="s">
        <v>1668</v>
      </c>
      <c r="W82" t="s">
        <v>1678</v>
      </c>
      <c r="X82" t="s">
        <v>1981</v>
      </c>
      <c r="Y82" s="358" t="s">
        <v>1680</v>
      </c>
      <c r="Z82" t="s">
        <v>1999</v>
      </c>
      <c r="AA82" t="s">
        <v>2000</v>
      </c>
      <c r="AB82" s="358"/>
    </row>
    <row r="83" spans="1:28" x14ac:dyDescent="0.35">
      <c r="A83" t="s">
        <v>85</v>
      </c>
      <c r="B83" t="s">
        <v>386</v>
      </c>
      <c r="C83" t="s">
        <v>386</v>
      </c>
      <c r="D83" t="s">
        <v>1668</v>
      </c>
      <c r="E83" t="s">
        <v>1976</v>
      </c>
      <c r="F83" t="s">
        <v>1001</v>
      </c>
      <c r="G83" t="s">
        <v>1670</v>
      </c>
      <c r="H83" t="s">
        <v>1995</v>
      </c>
      <c r="I83" t="s">
        <v>1459</v>
      </c>
      <c r="J83" t="s">
        <v>2421</v>
      </c>
      <c r="K83" t="s">
        <v>1460</v>
      </c>
      <c r="L83" t="s">
        <v>1672</v>
      </c>
      <c r="M83" t="s">
        <v>1996</v>
      </c>
      <c r="N83" t="s">
        <v>1997</v>
      </c>
      <c r="O83" s="358" t="s">
        <v>386</v>
      </c>
      <c r="P83" s="358" t="s">
        <v>1998</v>
      </c>
      <c r="Q83" s="358" t="s">
        <v>1675</v>
      </c>
      <c r="R83" t="s">
        <v>1676</v>
      </c>
      <c r="S83" t="s">
        <v>1670</v>
      </c>
      <c r="T83" t="s">
        <v>1677</v>
      </c>
      <c r="U83" t="s">
        <v>1670</v>
      </c>
      <c r="V83" t="s">
        <v>1668</v>
      </c>
      <c r="W83" t="s">
        <v>1678</v>
      </c>
      <c r="X83" t="s">
        <v>1981</v>
      </c>
      <c r="Y83" s="358" t="s">
        <v>1680</v>
      </c>
      <c r="Z83" t="s">
        <v>2001</v>
      </c>
      <c r="AA83" t="s">
        <v>2002</v>
      </c>
      <c r="AB83" s="358"/>
    </row>
    <row r="84" spans="1:28" x14ac:dyDescent="0.35">
      <c r="A84" t="s">
        <v>85</v>
      </c>
      <c r="B84" t="s">
        <v>386</v>
      </c>
      <c r="C84" t="s">
        <v>386</v>
      </c>
      <c r="D84" t="s">
        <v>1668</v>
      </c>
      <c r="E84" t="s">
        <v>1976</v>
      </c>
      <c r="F84" t="s">
        <v>1001</v>
      </c>
      <c r="G84" t="s">
        <v>1670</v>
      </c>
      <c r="H84" t="s">
        <v>1995</v>
      </c>
      <c r="I84" t="s">
        <v>1459</v>
      </c>
      <c r="J84" t="s">
        <v>2421</v>
      </c>
      <c r="K84" t="s">
        <v>1460</v>
      </c>
      <c r="L84" t="s">
        <v>1672</v>
      </c>
      <c r="M84" t="s">
        <v>1996</v>
      </c>
      <c r="N84" t="s">
        <v>1997</v>
      </c>
      <c r="O84" s="358" t="s">
        <v>386</v>
      </c>
      <c r="P84" s="358" t="s">
        <v>1998</v>
      </c>
      <c r="Q84" s="358" t="s">
        <v>1675</v>
      </c>
      <c r="R84" t="s">
        <v>1676</v>
      </c>
      <c r="S84" t="s">
        <v>1670</v>
      </c>
      <c r="T84" t="s">
        <v>1677</v>
      </c>
      <c r="U84" t="s">
        <v>1670</v>
      </c>
      <c r="V84" t="s">
        <v>1668</v>
      </c>
      <c r="W84" t="s">
        <v>1740</v>
      </c>
      <c r="X84" t="s">
        <v>1812</v>
      </c>
      <c r="Y84" s="358" t="s">
        <v>1680</v>
      </c>
      <c r="Z84" t="s">
        <v>2003</v>
      </c>
      <c r="AA84" t="s">
        <v>2004</v>
      </c>
      <c r="AB84" s="358"/>
    </row>
    <row r="85" spans="1:28" x14ac:dyDescent="0.35">
      <c r="A85" t="s">
        <v>85</v>
      </c>
      <c r="B85" t="s">
        <v>386</v>
      </c>
      <c r="C85" t="s">
        <v>386</v>
      </c>
      <c r="D85" t="s">
        <v>1668</v>
      </c>
      <c r="E85" t="s">
        <v>2005</v>
      </c>
      <c r="F85" t="s">
        <v>1026</v>
      </c>
      <c r="G85" t="s">
        <v>1670</v>
      </c>
      <c r="H85" t="s">
        <v>1977</v>
      </c>
      <c r="I85" t="s">
        <v>1462</v>
      </c>
      <c r="J85" t="s">
        <v>1463</v>
      </c>
      <c r="K85" t="s">
        <v>1463</v>
      </c>
      <c r="L85" t="s">
        <v>1672</v>
      </c>
      <c r="M85" t="s">
        <v>1978</v>
      </c>
      <c r="N85" t="s">
        <v>1979</v>
      </c>
      <c r="O85" s="358" t="s">
        <v>386</v>
      </c>
      <c r="P85" s="358" t="s">
        <v>1980</v>
      </c>
      <c r="Q85" s="358" t="s">
        <v>1675</v>
      </c>
      <c r="R85" t="s">
        <v>1676</v>
      </c>
      <c r="S85" t="s">
        <v>1670</v>
      </c>
      <c r="T85" t="s">
        <v>1677</v>
      </c>
      <c r="U85" t="s">
        <v>1670</v>
      </c>
      <c r="V85" t="s">
        <v>1668</v>
      </c>
      <c r="W85" t="s">
        <v>1678</v>
      </c>
      <c r="X85" t="s">
        <v>1981</v>
      </c>
      <c r="Y85" s="358" t="s">
        <v>1680</v>
      </c>
      <c r="Z85" t="s">
        <v>1982</v>
      </c>
      <c r="AA85" t="s">
        <v>386</v>
      </c>
      <c r="AB85" s="358"/>
    </row>
    <row r="86" spans="1:28" x14ac:dyDescent="0.35">
      <c r="A86" t="s">
        <v>85</v>
      </c>
      <c r="B86" t="s">
        <v>386</v>
      </c>
      <c r="C86" t="s">
        <v>386</v>
      </c>
      <c r="D86" t="s">
        <v>1668</v>
      </c>
      <c r="E86" t="s">
        <v>2005</v>
      </c>
      <c r="F86" t="s">
        <v>1026</v>
      </c>
      <c r="G86" t="s">
        <v>1670</v>
      </c>
      <c r="H86" t="s">
        <v>1977</v>
      </c>
      <c r="I86" t="s">
        <v>1462</v>
      </c>
      <c r="J86" t="s">
        <v>1463</v>
      </c>
      <c r="K86" t="s">
        <v>1463</v>
      </c>
      <c r="L86" t="s">
        <v>1672</v>
      </c>
      <c r="M86" t="s">
        <v>1978</v>
      </c>
      <c r="N86" t="s">
        <v>1979</v>
      </c>
      <c r="O86" s="358" t="s">
        <v>386</v>
      </c>
      <c r="P86" s="358" t="s">
        <v>1980</v>
      </c>
      <c r="Q86" s="358" t="s">
        <v>1675</v>
      </c>
      <c r="R86" t="s">
        <v>1676</v>
      </c>
      <c r="S86" t="s">
        <v>1670</v>
      </c>
      <c r="T86" t="s">
        <v>1677</v>
      </c>
      <c r="U86" t="s">
        <v>1670</v>
      </c>
      <c r="V86" t="s">
        <v>1668</v>
      </c>
      <c r="W86" t="s">
        <v>1678</v>
      </c>
      <c r="X86" t="s">
        <v>1812</v>
      </c>
      <c r="Y86" s="358" t="s">
        <v>1680</v>
      </c>
      <c r="Z86" t="s">
        <v>1837</v>
      </c>
      <c r="AA86" t="s">
        <v>386</v>
      </c>
      <c r="AB86" s="358"/>
    </row>
    <row r="87" spans="1:28" x14ac:dyDescent="0.35">
      <c r="A87" t="s">
        <v>85</v>
      </c>
      <c r="B87" t="s">
        <v>386</v>
      </c>
      <c r="C87" t="s">
        <v>386</v>
      </c>
      <c r="D87" t="s">
        <v>1668</v>
      </c>
      <c r="E87" t="s">
        <v>2005</v>
      </c>
      <c r="F87" t="s">
        <v>1026</v>
      </c>
      <c r="G87" t="s">
        <v>1670</v>
      </c>
      <c r="H87" t="s">
        <v>1977</v>
      </c>
      <c r="I87" t="s">
        <v>1462</v>
      </c>
      <c r="J87" t="s">
        <v>1463</v>
      </c>
      <c r="K87" t="s">
        <v>1463</v>
      </c>
      <c r="L87" t="s">
        <v>1672</v>
      </c>
      <c r="M87" t="s">
        <v>1978</v>
      </c>
      <c r="N87" t="s">
        <v>1979</v>
      </c>
      <c r="O87" s="358" t="s">
        <v>386</v>
      </c>
      <c r="P87" s="358" t="s">
        <v>1980</v>
      </c>
      <c r="Q87" s="358" t="s">
        <v>1675</v>
      </c>
      <c r="R87" t="s">
        <v>1676</v>
      </c>
      <c r="S87" t="s">
        <v>1670</v>
      </c>
      <c r="T87" t="s">
        <v>1677</v>
      </c>
      <c r="U87" t="s">
        <v>1670</v>
      </c>
      <c r="V87" t="s">
        <v>1668</v>
      </c>
      <c r="W87" t="s">
        <v>1678</v>
      </c>
      <c r="X87" t="s">
        <v>1812</v>
      </c>
      <c r="Y87" s="358" t="s">
        <v>1680</v>
      </c>
      <c r="Z87" t="s">
        <v>1983</v>
      </c>
      <c r="AA87" t="s">
        <v>386</v>
      </c>
      <c r="AB87" s="358"/>
    </row>
    <row r="88" spans="1:28" x14ac:dyDescent="0.35">
      <c r="A88" t="s">
        <v>85</v>
      </c>
      <c r="B88" t="s">
        <v>386</v>
      </c>
      <c r="C88" t="s">
        <v>386</v>
      </c>
      <c r="D88" t="s">
        <v>1668</v>
      </c>
      <c r="E88" t="s">
        <v>2006</v>
      </c>
      <c r="F88" t="s">
        <v>1036</v>
      </c>
      <c r="G88" t="s">
        <v>1670</v>
      </c>
      <c r="H88" t="s">
        <v>1977</v>
      </c>
      <c r="I88" t="s">
        <v>1462</v>
      </c>
      <c r="J88" t="s">
        <v>1463</v>
      </c>
      <c r="K88" t="s">
        <v>1463</v>
      </c>
      <c r="L88" t="s">
        <v>1672</v>
      </c>
      <c r="M88" t="s">
        <v>1978</v>
      </c>
      <c r="N88" t="s">
        <v>1979</v>
      </c>
      <c r="O88" s="358" t="s">
        <v>386</v>
      </c>
      <c r="P88" s="358" t="s">
        <v>1980</v>
      </c>
      <c r="Q88" s="358" t="s">
        <v>1675</v>
      </c>
      <c r="R88" t="s">
        <v>1676</v>
      </c>
      <c r="S88" t="s">
        <v>1670</v>
      </c>
      <c r="T88" t="s">
        <v>1677</v>
      </c>
      <c r="U88" t="s">
        <v>1670</v>
      </c>
      <c r="V88" t="s">
        <v>1668</v>
      </c>
      <c r="W88" t="s">
        <v>1678</v>
      </c>
      <c r="X88" t="s">
        <v>1981</v>
      </c>
      <c r="Y88" s="358" t="s">
        <v>1680</v>
      </c>
      <c r="Z88" t="s">
        <v>1982</v>
      </c>
      <c r="AA88" t="s">
        <v>386</v>
      </c>
      <c r="AB88" s="358"/>
    </row>
    <row r="89" spans="1:28" x14ac:dyDescent="0.35">
      <c r="A89" t="s">
        <v>85</v>
      </c>
      <c r="B89" t="s">
        <v>386</v>
      </c>
      <c r="C89" t="s">
        <v>386</v>
      </c>
      <c r="D89" t="s">
        <v>1668</v>
      </c>
      <c r="E89" t="s">
        <v>2006</v>
      </c>
      <c r="F89" t="s">
        <v>1036</v>
      </c>
      <c r="G89" t="s">
        <v>1670</v>
      </c>
      <c r="H89" t="s">
        <v>1977</v>
      </c>
      <c r="I89" t="s">
        <v>1462</v>
      </c>
      <c r="J89" t="s">
        <v>1463</v>
      </c>
      <c r="K89" t="s">
        <v>1463</v>
      </c>
      <c r="L89" t="s">
        <v>1672</v>
      </c>
      <c r="M89" t="s">
        <v>1978</v>
      </c>
      <c r="N89" t="s">
        <v>1979</v>
      </c>
      <c r="O89" s="358" t="s">
        <v>386</v>
      </c>
      <c r="P89" s="358" t="s">
        <v>1980</v>
      </c>
      <c r="Q89" s="358" t="s">
        <v>1675</v>
      </c>
      <c r="R89" t="s">
        <v>1676</v>
      </c>
      <c r="S89" t="s">
        <v>1670</v>
      </c>
      <c r="T89" t="s">
        <v>1677</v>
      </c>
      <c r="U89" t="s">
        <v>1670</v>
      </c>
      <c r="V89" t="s">
        <v>1668</v>
      </c>
      <c r="W89" t="s">
        <v>1678</v>
      </c>
      <c r="X89" t="s">
        <v>1812</v>
      </c>
      <c r="Y89" s="358" t="s">
        <v>1680</v>
      </c>
      <c r="Z89" t="s">
        <v>1837</v>
      </c>
      <c r="AA89" t="s">
        <v>386</v>
      </c>
      <c r="AB89" s="358"/>
    </row>
    <row r="90" spans="1:28" x14ac:dyDescent="0.35">
      <c r="A90" t="s">
        <v>85</v>
      </c>
      <c r="B90" t="s">
        <v>386</v>
      </c>
      <c r="C90" t="s">
        <v>386</v>
      </c>
      <c r="D90" t="s">
        <v>1668</v>
      </c>
      <c r="E90" t="s">
        <v>2006</v>
      </c>
      <c r="F90" t="s">
        <v>1036</v>
      </c>
      <c r="G90" t="s">
        <v>1670</v>
      </c>
      <c r="H90" t="s">
        <v>1977</v>
      </c>
      <c r="I90" t="s">
        <v>1462</v>
      </c>
      <c r="J90" t="s">
        <v>1463</v>
      </c>
      <c r="K90" t="s">
        <v>1463</v>
      </c>
      <c r="L90" t="s">
        <v>1672</v>
      </c>
      <c r="M90" t="s">
        <v>1978</v>
      </c>
      <c r="N90" t="s">
        <v>1979</v>
      </c>
      <c r="O90" s="358" t="s">
        <v>386</v>
      </c>
      <c r="P90" s="358" t="s">
        <v>1980</v>
      </c>
      <c r="Q90" s="358" t="s">
        <v>1675</v>
      </c>
      <c r="R90" t="s">
        <v>1676</v>
      </c>
      <c r="S90" t="s">
        <v>1670</v>
      </c>
      <c r="T90" t="s">
        <v>1677</v>
      </c>
      <c r="U90" t="s">
        <v>1670</v>
      </c>
      <c r="V90" t="s">
        <v>1668</v>
      </c>
      <c r="W90" t="s">
        <v>1678</v>
      </c>
      <c r="X90" t="s">
        <v>1812</v>
      </c>
      <c r="Y90" s="358" t="s">
        <v>1680</v>
      </c>
      <c r="Z90" t="s">
        <v>1983</v>
      </c>
      <c r="AA90" t="s">
        <v>386</v>
      </c>
      <c r="AB90" s="358"/>
    </row>
    <row r="91" spans="1:28" x14ac:dyDescent="0.35">
      <c r="A91" t="s">
        <v>94</v>
      </c>
      <c r="B91" t="s">
        <v>386</v>
      </c>
      <c r="C91" t="s">
        <v>386</v>
      </c>
      <c r="D91" t="s">
        <v>1668</v>
      </c>
      <c r="E91" t="s">
        <v>2007</v>
      </c>
      <c r="F91" t="s">
        <v>625</v>
      </c>
      <c r="G91" t="s">
        <v>1670</v>
      </c>
      <c r="H91" t="s">
        <v>2008</v>
      </c>
      <c r="I91" t="s">
        <v>1327</v>
      </c>
      <c r="J91" t="s">
        <v>2367</v>
      </c>
      <c r="K91" t="s">
        <v>1210</v>
      </c>
      <c r="L91" t="s">
        <v>1672</v>
      </c>
      <c r="M91" t="s">
        <v>1723</v>
      </c>
      <c r="N91" t="s">
        <v>2009</v>
      </c>
      <c r="O91" s="358" t="s">
        <v>386</v>
      </c>
      <c r="P91" s="358" t="s">
        <v>2010</v>
      </c>
      <c r="Q91" s="358" t="s">
        <v>1675</v>
      </c>
      <c r="R91" t="s">
        <v>1676</v>
      </c>
      <c r="S91" t="s">
        <v>1670</v>
      </c>
      <c r="T91" t="s">
        <v>1677</v>
      </c>
      <c r="U91" t="s">
        <v>1670</v>
      </c>
      <c r="V91" t="s">
        <v>1668</v>
      </c>
      <c r="W91" t="s">
        <v>1678</v>
      </c>
      <c r="X91" t="s">
        <v>1812</v>
      </c>
      <c r="Y91" s="358" t="s">
        <v>1680</v>
      </c>
      <c r="Z91" t="s">
        <v>1837</v>
      </c>
      <c r="AA91" t="s">
        <v>386</v>
      </c>
      <c r="AB91" s="358"/>
    </row>
    <row r="92" spans="1:28" x14ac:dyDescent="0.35">
      <c r="A92" t="s">
        <v>94</v>
      </c>
      <c r="B92" t="s">
        <v>386</v>
      </c>
      <c r="C92" t="s">
        <v>386</v>
      </c>
      <c r="D92" t="s">
        <v>1668</v>
      </c>
      <c r="E92" t="s">
        <v>2007</v>
      </c>
      <c r="F92" t="s">
        <v>625</v>
      </c>
      <c r="G92" t="s">
        <v>1670</v>
      </c>
      <c r="H92" t="s">
        <v>2011</v>
      </c>
      <c r="I92" t="s">
        <v>1315</v>
      </c>
      <c r="J92" t="s">
        <v>2422</v>
      </c>
      <c r="K92" t="s">
        <v>1316</v>
      </c>
      <c r="L92" t="s">
        <v>1672</v>
      </c>
      <c r="M92" t="s">
        <v>1317</v>
      </c>
      <c r="N92" t="s">
        <v>1812</v>
      </c>
      <c r="O92" s="358" t="s">
        <v>386</v>
      </c>
      <c r="P92" s="358" t="s">
        <v>2010</v>
      </c>
      <c r="Q92" s="358" t="s">
        <v>1675</v>
      </c>
      <c r="R92" t="s">
        <v>1676</v>
      </c>
      <c r="S92" t="s">
        <v>1670</v>
      </c>
      <c r="T92" t="s">
        <v>1677</v>
      </c>
      <c r="U92" t="s">
        <v>1670</v>
      </c>
      <c r="V92" t="s">
        <v>1668</v>
      </c>
      <c r="W92" t="s">
        <v>1740</v>
      </c>
      <c r="X92" t="s">
        <v>1812</v>
      </c>
      <c r="Y92" s="358" t="s">
        <v>1680</v>
      </c>
      <c r="Z92" t="s">
        <v>2012</v>
      </c>
      <c r="AA92" t="s">
        <v>2013</v>
      </c>
      <c r="AB92" s="358"/>
    </row>
    <row r="93" spans="1:28" x14ac:dyDescent="0.35">
      <c r="A93" t="s">
        <v>94</v>
      </c>
      <c r="B93" t="s">
        <v>386</v>
      </c>
      <c r="C93" t="s">
        <v>386</v>
      </c>
      <c r="D93" t="s">
        <v>1668</v>
      </c>
      <c r="E93" t="s">
        <v>2007</v>
      </c>
      <c r="F93" t="s">
        <v>625</v>
      </c>
      <c r="G93" t="s">
        <v>1670</v>
      </c>
      <c r="H93" t="s">
        <v>2014</v>
      </c>
      <c r="I93" t="s">
        <v>1318</v>
      </c>
      <c r="J93" t="s">
        <v>2423</v>
      </c>
      <c r="K93" t="s">
        <v>1319</v>
      </c>
      <c r="L93" t="s">
        <v>1672</v>
      </c>
      <c r="M93" t="s">
        <v>1320</v>
      </c>
      <c r="N93" t="s">
        <v>2015</v>
      </c>
      <c r="O93" s="358" t="s">
        <v>386</v>
      </c>
      <c r="P93" s="358" t="s">
        <v>2016</v>
      </c>
      <c r="Q93" s="358" t="s">
        <v>1675</v>
      </c>
      <c r="R93" t="s">
        <v>1676</v>
      </c>
      <c r="S93" t="s">
        <v>1670</v>
      </c>
      <c r="T93" t="s">
        <v>1677</v>
      </c>
      <c r="U93" t="s">
        <v>1670</v>
      </c>
      <c r="V93" t="s">
        <v>1668</v>
      </c>
      <c r="W93" t="s">
        <v>1725</v>
      </c>
      <c r="X93" t="s">
        <v>2015</v>
      </c>
      <c r="Y93" s="358" t="s">
        <v>1680</v>
      </c>
      <c r="Z93" t="s">
        <v>2017</v>
      </c>
      <c r="AA93" t="s">
        <v>2018</v>
      </c>
      <c r="AB93" s="358"/>
    </row>
    <row r="94" spans="1:28" x14ac:dyDescent="0.35">
      <c r="A94" t="s">
        <v>94</v>
      </c>
      <c r="B94" t="s">
        <v>386</v>
      </c>
      <c r="C94" t="s">
        <v>386</v>
      </c>
      <c r="D94" t="s">
        <v>1668</v>
      </c>
      <c r="E94" t="s">
        <v>2007</v>
      </c>
      <c r="F94" t="s">
        <v>625</v>
      </c>
      <c r="G94" t="s">
        <v>1670</v>
      </c>
      <c r="H94" t="s">
        <v>2019</v>
      </c>
      <c r="I94" t="s">
        <v>1321</v>
      </c>
      <c r="J94" t="s">
        <v>2424</v>
      </c>
      <c r="K94" t="s">
        <v>1322</v>
      </c>
      <c r="L94" t="s">
        <v>1672</v>
      </c>
      <c r="M94" t="s">
        <v>1323</v>
      </c>
      <c r="N94" t="s">
        <v>2009</v>
      </c>
      <c r="O94" s="358" t="s">
        <v>386</v>
      </c>
      <c r="P94" s="358" t="s">
        <v>2010</v>
      </c>
      <c r="Q94" s="358" t="s">
        <v>1675</v>
      </c>
      <c r="R94" t="s">
        <v>1676</v>
      </c>
      <c r="S94" t="s">
        <v>1670</v>
      </c>
      <c r="T94" t="s">
        <v>1677</v>
      </c>
      <c r="U94" t="s">
        <v>1670</v>
      </c>
      <c r="V94" t="s">
        <v>1668</v>
      </c>
      <c r="W94" t="s">
        <v>2020</v>
      </c>
      <c r="X94" t="s">
        <v>2021</v>
      </c>
      <c r="Y94" s="358" t="s">
        <v>1680</v>
      </c>
      <c r="Z94" t="s">
        <v>2022</v>
      </c>
      <c r="AA94" t="s">
        <v>2023</v>
      </c>
      <c r="AB94" s="358"/>
    </row>
    <row r="95" spans="1:28" x14ac:dyDescent="0.35">
      <c r="A95" t="s">
        <v>94</v>
      </c>
      <c r="B95" t="s">
        <v>386</v>
      </c>
      <c r="C95" t="s">
        <v>386</v>
      </c>
      <c r="D95" t="s">
        <v>1668</v>
      </c>
      <c r="E95" t="s">
        <v>2007</v>
      </c>
      <c r="F95" t="s">
        <v>625</v>
      </c>
      <c r="G95" t="s">
        <v>1670</v>
      </c>
      <c r="H95" t="s">
        <v>2019</v>
      </c>
      <c r="I95" t="s">
        <v>1321</v>
      </c>
      <c r="J95" t="s">
        <v>2424</v>
      </c>
      <c r="K95" t="s">
        <v>1322</v>
      </c>
      <c r="L95" t="s">
        <v>1672</v>
      </c>
      <c r="M95" t="s">
        <v>1323</v>
      </c>
      <c r="N95" t="s">
        <v>2009</v>
      </c>
      <c r="O95" s="358" t="s">
        <v>386</v>
      </c>
      <c r="P95" s="358" t="s">
        <v>2010</v>
      </c>
      <c r="Q95" s="358" t="s">
        <v>1675</v>
      </c>
      <c r="R95" t="s">
        <v>1676</v>
      </c>
      <c r="S95" t="s">
        <v>1670</v>
      </c>
      <c r="T95" t="s">
        <v>1677</v>
      </c>
      <c r="U95" t="s">
        <v>1670</v>
      </c>
      <c r="V95" t="s">
        <v>1668</v>
      </c>
      <c r="W95" t="s">
        <v>1692</v>
      </c>
      <c r="X95" t="s">
        <v>1812</v>
      </c>
      <c r="Y95" s="358" t="s">
        <v>1680</v>
      </c>
      <c r="Z95" t="s">
        <v>2024</v>
      </c>
      <c r="AA95" t="s">
        <v>2025</v>
      </c>
      <c r="AB95" s="358"/>
    </row>
    <row r="96" spans="1:28" x14ac:dyDescent="0.35">
      <c r="A96" t="s">
        <v>94</v>
      </c>
      <c r="B96" t="s">
        <v>386</v>
      </c>
      <c r="C96" t="s">
        <v>386</v>
      </c>
      <c r="D96" t="s">
        <v>1668</v>
      </c>
      <c r="E96" t="s">
        <v>2026</v>
      </c>
      <c r="F96" t="s">
        <v>638</v>
      </c>
      <c r="G96" t="s">
        <v>1670</v>
      </c>
      <c r="H96" t="s">
        <v>2027</v>
      </c>
      <c r="I96" t="s">
        <v>1324</v>
      </c>
      <c r="J96" t="s">
        <v>2425</v>
      </c>
      <c r="K96" t="s">
        <v>1325</v>
      </c>
      <c r="L96" t="s">
        <v>1672</v>
      </c>
      <c r="M96" t="s">
        <v>2028</v>
      </c>
      <c r="N96" t="s">
        <v>1812</v>
      </c>
      <c r="O96" s="358" t="s">
        <v>386</v>
      </c>
      <c r="P96" s="358" t="s">
        <v>2010</v>
      </c>
      <c r="Q96" s="358" t="s">
        <v>1675</v>
      </c>
      <c r="R96" t="s">
        <v>1676</v>
      </c>
      <c r="S96" t="s">
        <v>1670</v>
      </c>
      <c r="T96" t="s">
        <v>1677</v>
      </c>
      <c r="U96" t="s">
        <v>1670</v>
      </c>
      <c r="V96" t="s">
        <v>1668</v>
      </c>
      <c r="W96" t="s">
        <v>1725</v>
      </c>
      <c r="X96" t="s">
        <v>1812</v>
      </c>
      <c r="Y96" s="358" t="s">
        <v>1680</v>
      </c>
      <c r="Z96" t="s">
        <v>1837</v>
      </c>
      <c r="AA96" t="s">
        <v>386</v>
      </c>
      <c r="AB96" s="358"/>
    </row>
    <row r="97" spans="1:28" x14ac:dyDescent="0.35">
      <c r="A97" t="s">
        <v>94</v>
      </c>
      <c r="B97" t="s">
        <v>386</v>
      </c>
      <c r="C97" t="s">
        <v>386</v>
      </c>
      <c r="D97" t="s">
        <v>1668</v>
      </c>
      <c r="E97" t="s">
        <v>2026</v>
      </c>
      <c r="F97" t="s">
        <v>638</v>
      </c>
      <c r="G97" t="s">
        <v>1670</v>
      </c>
      <c r="H97" t="s">
        <v>2008</v>
      </c>
      <c r="I97" t="s">
        <v>1327</v>
      </c>
      <c r="J97" t="s">
        <v>2367</v>
      </c>
      <c r="K97" t="s">
        <v>1210</v>
      </c>
      <c r="L97" t="s">
        <v>1672</v>
      </c>
      <c r="M97" t="s">
        <v>1723</v>
      </c>
      <c r="N97" t="s">
        <v>2009</v>
      </c>
      <c r="O97" s="358" t="s">
        <v>386</v>
      </c>
      <c r="P97" s="358" t="s">
        <v>2010</v>
      </c>
      <c r="Q97" s="358" t="s">
        <v>1675</v>
      </c>
      <c r="R97" t="s">
        <v>1676</v>
      </c>
      <c r="S97" t="s">
        <v>1670</v>
      </c>
      <c r="T97" t="s">
        <v>1677</v>
      </c>
      <c r="U97" t="s">
        <v>1670</v>
      </c>
      <c r="V97" t="s">
        <v>1668</v>
      </c>
      <c r="W97" t="s">
        <v>1678</v>
      </c>
      <c r="X97" t="s">
        <v>1812</v>
      </c>
      <c r="Y97" s="358" t="s">
        <v>1680</v>
      </c>
      <c r="Z97" t="s">
        <v>1837</v>
      </c>
      <c r="AA97" t="s">
        <v>386</v>
      </c>
      <c r="AB97" s="358"/>
    </row>
    <row r="98" spans="1:28" x14ac:dyDescent="0.35">
      <c r="A98" t="s">
        <v>94</v>
      </c>
      <c r="B98" t="s">
        <v>386</v>
      </c>
      <c r="C98" t="s">
        <v>386</v>
      </c>
      <c r="D98" t="s">
        <v>1668</v>
      </c>
      <c r="E98" t="s">
        <v>2026</v>
      </c>
      <c r="F98" t="s">
        <v>638</v>
      </c>
      <c r="G98" t="s">
        <v>1670</v>
      </c>
      <c r="H98" t="s">
        <v>2019</v>
      </c>
      <c r="I98" t="s">
        <v>1321</v>
      </c>
      <c r="J98" t="s">
        <v>2424</v>
      </c>
      <c r="K98" t="s">
        <v>1322</v>
      </c>
      <c r="L98" t="s">
        <v>1672</v>
      </c>
      <c r="M98" t="s">
        <v>1323</v>
      </c>
      <c r="N98" t="s">
        <v>2009</v>
      </c>
      <c r="O98" s="358" t="s">
        <v>386</v>
      </c>
      <c r="P98" s="358" t="s">
        <v>2010</v>
      </c>
      <c r="Q98" s="358" t="s">
        <v>1675</v>
      </c>
      <c r="R98" t="s">
        <v>1676</v>
      </c>
      <c r="S98" t="s">
        <v>1670</v>
      </c>
      <c r="T98" t="s">
        <v>1677</v>
      </c>
      <c r="U98" t="s">
        <v>1670</v>
      </c>
      <c r="V98" t="s">
        <v>1668</v>
      </c>
      <c r="W98" t="s">
        <v>2020</v>
      </c>
      <c r="X98" t="s">
        <v>2021</v>
      </c>
      <c r="Y98" s="358" t="s">
        <v>1680</v>
      </c>
      <c r="Z98" t="s">
        <v>2022</v>
      </c>
      <c r="AA98" t="s">
        <v>2023</v>
      </c>
      <c r="AB98" s="358"/>
    </row>
    <row r="99" spans="1:28" x14ac:dyDescent="0.35">
      <c r="A99" t="s">
        <v>94</v>
      </c>
      <c r="B99" t="s">
        <v>386</v>
      </c>
      <c r="C99" t="s">
        <v>386</v>
      </c>
      <c r="D99" t="s">
        <v>1668</v>
      </c>
      <c r="E99" t="s">
        <v>2026</v>
      </c>
      <c r="F99" t="s">
        <v>638</v>
      </c>
      <c r="G99" t="s">
        <v>1670</v>
      </c>
      <c r="H99" t="s">
        <v>2019</v>
      </c>
      <c r="I99" t="s">
        <v>1321</v>
      </c>
      <c r="J99" t="s">
        <v>2424</v>
      </c>
      <c r="K99" t="s">
        <v>1322</v>
      </c>
      <c r="L99" t="s">
        <v>1672</v>
      </c>
      <c r="M99" t="s">
        <v>1323</v>
      </c>
      <c r="N99" t="s">
        <v>2009</v>
      </c>
      <c r="O99" s="358" t="s">
        <v>386</v>
      </c>
      <c r="P99" s="358" t="s">
        <v>2010</v>
      </c>
      <c r="Q99" s="358" t="s">
        <v>1675</v>
      </c>
      <c r="R99" t="s">
        <v>1676</v>
      </c>
      <c r="S99" t="s">
        <v>1670</v>
      </c>
      <c r="T99" t="s">
        <v>1677</v>
      </c>
      <c r="U99" t="s">
        <v>1670</v>
      </c>
      <c r="V99" t="s">
        <v>1668</v>
      </c>
      <c r="W99" t="s">
        <v>1692</v>
      </c>
      <c r="X99" t="s">
        <v>1812</v>
      </c>
      <c r="Y99" s="358" t="s">
        <v>1680</v>
      </c>
      <c r="Z99" t="s">
        <v>2024</v>
      </c>
      <c r="AA99" t="s">
        <v>2025</v>
      </c>
      <c r="AB99" s="358"/>
    </row>
    <row r="100" spans="1:28" x14ac:dyDescent="0.35">
      <c r="A100" t="s">
        <v>190</v>
      </c>
      <c r="B100" t="s">
        <v>386</v>
      </c>
      <c r="C100" t="s">
        <v>386</v>
      </c>
      <c r="D100" t="s">
        <v>1668</v>
      </c>
      <c r="E100" t="s">
        <v>2029</v>
      </c>
      <c r="F100" t="s">
        <v>491</v>
      </c>
      <c r="G100" t="s">
        <v>1670</v>
      </c>
      <c r="H100" t="s">
        <v>2030</v>
      </c>
      <c r="I100" t="s">
        <v>1250</v>
      </c>
      <c r="J100" t="s">
        <v>2426</v>
      </c>
      <c r="K100" t="s">
        <v>1256</v>
      </c>
      <c r="L100" t="s">
        <v>1672</v>
      </c>
      <c r="M100" t="s">
        <v>2031</v>
      </c>
      <c r="N100" t="s">
        <v>2032</v>
      </c>
      <c r="O100" s="358" t="s">
        <v>386</v>
      </c>
      <c r="P100" s="358" t="s">
        <v>2033</v>
      </c>
      <c r="Q100" s="358" t="s">
        <v>1675</v>
      </c>
      <c r="R100" t="s">
        <v>1676</v>
      </c>
      <c r="S100" t="s">
        <v>1670</v>
      </c>
      <c r="T100" t="s">
        <v>1677</v>
      </c>
      <c r="U100" t="s">
        <v>1670</v>
      </c>
      <c r="V100" t="s">
        <v>1668</v>
      </c>
      <c r="W100" t="s">
        <v>1692</v>
      </c>
      <c r="X100" t="s">
        <v>2034</v>
      </c>
      <c r="Y100" s="358" t="s">
        <v>1783</v>
      </c>
      <c r="Z100" t="s">
        <v>2035</v>
      </c>
      <c r="AA100" t="s">
        <v>386</v>
      </c>
      <c r="AB100" s="358"/>
    </row>
    <row r="101" spans="1:28" x14ac:dyDescent="0.35">
      <c r="A101" t="s">
        <v>190</v>
      </c>
      <c r="B101" t="s">
        <v>386</v>
      </c>
      <c r="C101" t="s">
        <v>386</v>
      </c>
      <c r="D101" t="s">
        <v>1668</v>
      </c>
      <c r="E101" t="s">
        <v>2029</v>
      </c>
      <c r="F101" t="s">
        <v>491</v>
      </c>
      <c r="G101" t="s">
        <v>1670</v>
      </c>
      <c r="H101" t="s">
        <v>2036</v>
      </c>
      <c r="I101" t="s">
        <v>1254</v>
      </c>
      <c r="J101" t="s">
        <v>2427</v>
      </c>
      <c r="K101" t="s">
        <v>1255</v>
      </c>
      <c r="L101" t="s">
        <v>1672</v>
      </c>
      <c r="M101" t="s">
        <v>2037</v>
      </c>
      <c r="N101" t="s">
        <v>2032</v>
      </c>
      <c r="O101" s="358" t="s">
        <v>386</v>
      </c>
      <c r="P101" s="358" t="s">
        <v>2033</v>
      </c>
      <c r="Q101" s="358" t="s">
        <v>1675</v>
      </c>
      <c r="R101" t="s">
        <v>1676</v>
      </c>
      <c r="S101" t="s">
        <v>1670</v>
      </c>
      <c r="T101" t="s">
        <v>1677</v>
      </c>
      <c r="U101" t="s">
        <v>1670</v>
      </c>
      <c r="V101" t="s">
        <v>1668</v>
      </c>
      <c r="W101" t="s">
        <v>2038</v>
      </c>
      <c r="X101" t="s">
        <v>2034</v>
      </c>
      <c r="Y101" s="358" t="s">
        <v>1783</v>
      </c>
      <c r="Z101" t="s">
        <v>2039</v>
      </c>
      <c r="AA101" t="s">
        <v>386</v>
      </c>
      <c r="AB101" s="358"/>
    </row>
    <row r="102" spans="1:28" x14ac:dyDescent="0.35">
      <c r="A102" t="s">
        <v>190</v>
      </c>
      <c r="B102" t="s">
        <v>386</v>
      </c>
      <c r="C102" t="s">
        <v>386</v>
      </c>
      <c r="D102" t="s">
        <v>1668</v>
      </c>
      <c r="E102" t="s">
        <v>2029</v>
      </c>
      <c r="F102" t="s">
        <v>491</v>
      </c>
      <c r="G102" t="s">
        <v>1670</v>
      </c>
      <c r="H102" t="s">
        <v>2040</v>
      </c>
      <c r="I102" t="s">
        <v>1246</v>
      </c>
      <c r="J102" t="s">
        <v>2428</v>
      </c>
      <c r="K102" t="s">
        <v>1247</v>
      </c>
      <c r="L102" t="s">
        <v>1672</v>
      </c>
      <c r="M102" t="s">
        <v>2041</v>
      </c>
      <c r="N102" t="s">
        <v>2032</v>
      </c>
      <c r="O102" s="358" t="s">
        <v>386</v>
      </c>
      <c r="P102" s="358" t="s">
        <v>2033</v>
      </c>
      <c r="Q102" s="358" t="s">
        <v>1675</v>
      </c>
      <c r="R102" t="s">
        <v>1676</v>
      </c>
      <c r="S102" t="s">
        <v>1670</v>
      </c>
      <c r="T102" t="s">
        <v>1677</v>
      </c>
      <c r="U102" t="s">
        <v>1670</v>
      </c>
      <c r="V102" t="s">
        <v>1668</v>
      </c>
      <c r="W102" t="s">
        <v>2038</v>
      </c>
      <c r="X102" t="s">
        <v>2034</v>
      </c>
      <c r="Y102" s="358" t="s">
        <v>1792</v>
      </c>
      <c r="Z102" t="s">
        <v>2042</v>
      </c>
      <c r="AA102" t="s">
        <v>2043</v>
      </c>
      <c r="AB102" s="358"/>
    </row>
    <row r="103" spans="1:28" x14ac:dyDescent="0.35">
      <c r="A103" t="s">
        <v>190</v>
      </c>
      <c r="B103" t="s">
        <v>386</v>
      </c>
      <c r="C103" t="s">
        <v>386</v>
      </c>
      <c r="D103" t="s">
        <v>1668</v>
      </c>
      <c r="E103" t="s">
        <v>2029</v>
      </c>
      <c r="F103" t="s">
        <v>491</v>
      </c>
      <c r="G103" t="s">
        <v>1670</v>
      </c>
      <c r="H103" t="s">
        <v>2044</v>
      </c>
      <c r="I103" t="s">
        <v>1248</v>
      </c>
      <c r="J103" t="s">
        <v>2429</v>
      </c>
      <c r="K103" t="s">
        <v>1249</v>
      </c>
      <c r="L103" t="s">
        <v>1672</v>
      </c>
      <c r="M103" t="s">
        <v>2045</v>
      </c>
      <c r="N103" t="s">
        <v>2032</v>
      </c>
      <c r="O103" s="358" t="s">
        <v>386</v>
      </c>
      <c r="P103" s="358" t="s">
        <v>2033</v>
      </c>
      <c r="Q103" s="358" t="s">
        <v>1675</v>
      </c>
      <c r="R103" t="s">
        <v>1676</v>
      </c>
      <c r="S103" t="s">
        <v>1670</v>
      </c>
      <c r="T103" t="s">
        <v>1677</v>
      </c>
      <c r="U103" t="s">
        <v>1670</v>
      </c>
      <c r="V103" t="s">
        <v>1668</v>
      </c>
      <c r="W103" t="s">
        <v>2038</v>
      </c>
      <c r="X103" t="s">
        <v>2034</v>
      </c>
      <c r="Y103" s="358" t="s">
        <v>1792</v>
      </c>
      <c r="Z103" t="s">
        <v>2046</v>
      </c>
      <c r="AA103" t="s">
        <v>386</v>
      </c>
      <c r="AB103" s="358"/>
    </row>
    <row r="104" spans="1:28" x14ac:dyDescent="0.35">
      <c r="A104" t="s">
        <v>190</v>
      </c>
      <c r="B104" t="s">
        <v>386</v>
      </c>
      <c r="C104" t="s">
        <v>386</v>
      </c>
      <c r="D104" t="s">
        <v>1668</v>
      </c>
      <c r="E104" t="s">
        <v>2029</v>
      </c>
      <c r="F104" t="s">
        <v>491</v>
      </c>
      <c r="G104" t="s">
        <v>1670</v>
      </c>
      <c r="H104" t="s">
        <v>2047</v>
      </c>
      <c r="I104" t="s">
        <v>1237</v>
      </c>
      <c r="J104" t="s">
        <v>2430</v>
      </c>
      <c r="K104" t="s">
        <v>2048</v>
      </c>
      <c r="L104" t="s">
        <v>1672</v>
      </c>
      <c r="M104" t="s">
        <v>1240</v>
      </c>
      <c r="N104" t="s">
        <v>2032</v>
      </c>
      <c r="O104" s="358" t="s">
        <v>386</v>
      </c>
      <c r="P104" s="358" t="s">
        <v>2033</v>
      </c>
      <c r="Q104" s="358" t="s">
        <v>1675</v>
      </c>
      <c r="R104" t="s">
        <v>1676</v>
      </c>
      <c r="S104" t="s">
        <v>1670</v>
      </c>
      <c r="T104" t="s">
        <v>1677</v>
      </c>
      <c r="U104" t="s">
        <v>1670</v>
      </c>
      <c r="V104" t="s">
        <v>1668</v>
      </c>
      <c r="W104" t="s">
        <v>2038</v>
      </c>
      <c r="X104" t="s">
        <v>2034</v>
      </c>
      <c r="Y104" s="358" t="s">
        <v>1792</v>
      </c>
      <c r="Z104" t="s">
        <v>2049</v>
      </c>
      <c r="AA104" t="s">
        <v>2050</v>
      </c>
      <c r="AB104" s="358"/>
    </row>
    <row r="105" spans="1:28" x14ac:dyDescent="0.35">
      <c r="A105" t="s">
        <v>190</v>
      </c>
      <c r="B105" t="s">
        <v>386</v>
      </c>
      <c r="C105" t="s">
        <v>386</v>
      </c>
      <c r="D105" t="s">
        <v>1668</v>
      </c>
      <c r="E105" t="s">
        <v>2029</v>
      </c>
      <c r="F105" t="s">
        <v>491</v>
      </c>
      <c r="G105" t="s">
        <v>1670</v>
      </c>
      <c r="H105" t="s">
        <v>2047</v>
      </c>
      <c r="I105" t="s">
        <v>1237</v>
      </c>
      <c r="J105" t="s">
        <v>2430</v>
      </c>
      <c r="K105" t="s">
        <v>2048</v>
      </c>
      <c r="L105" t="s">
        <v>1672</v>
      </c>
      <c r="M105" t="s">
        <v>1240</v>
      </c>
      <c r="N105" t="s">
        <v>2032</v>
      </c>
      <c r="O105" s="358" t="s">
        <v>386</v>
      </c>
      <c r="P105" s="358" t="s">
        <v>2033</v>
      </c>
      <c r="Q105" s="358" t="s">
        <v>1675</v>
      </c>
      <c r="R105" t="s">
        <v>1676</v>
      </c>
      <c r="S105" t="s">
        <v>1670</v>
      </c>
      <c r="T105" t="s">
        <v>1677</v>
      </c>
      <c r="U105" t="s">
        <v>1670</v>
      </c>
      <c r="V105" t="s">
        <v>1668</v>
      </c>
      <c r="W105" t="s">
        <v>2038</v>
      </c>
      <c r="X105" t="s">
        <v>2034</v>
      </c>
      <c r="Y105" s="358" t="s">
        <v>1783</v>
      </c>
      <c r="Z105" t="s">
        <v>2051</v>
      </c>
      <c r="AA105" t="s">
        <v>2050</v>
      </c>
      <c r="AB105" s="358"/>
    </row>
    <row r="106" spans="1:28" x14ac:dyDescent="0.35">
      <c r="A106" t="s">
        <v>190</v>
      </c>
      <c r="B106" t="s">
        <v>386</v>
      </c>
      <c r="C106" t="s">
        <v>386</v>
      </c>
      <c r="D106" t="s">
        <v>1668</v>
      </c>
      <c r="E106" t="s">
        <v>2029</v>
      </c>
      <c r="F106" t="s">
        <v>491</v>
      </c>
      <c r="G106" t="s">
        <v>1670</v>
      </c>
      <c r="H106" t="s">
        <v>2052</v>
      </c>
      <c r="I106" t="s">
        <v>1241</v>
      </c>
      <c r="J106" t="s">
        <v>2431</v>
      </c>
      <c r="K106" t="s">
        <v>2053</v>
      </c>
      <c r="L106" t="s">
        <v>1672</v>
      </c>
      <c r="M106" t="s">
        <v>1243</v>
      </c>
      <c r="N106" t="s">
        <v>2032</v>
      </c>
      <c r="O106" s="358" t="s">
        <v>386</v>
      </c>
      <c r="P106" s="358" t="s">
        <v>2033</v>
      </c>
      <c r="Q106" s="358" t="s">
        <v>1675</v>
      </c>
      <c r="R106" t="s">
        <v>1676</v>
      </c>
      <c r="S106" t="s">
        <v>1670</v>
      </c>
      <c r="T106" t="s">
        <v>1677</v>
      </c>
      <c r="U106" t="s">
        <v>1670</v>
      </c>
      <c r="V106" t="s">
        <v>1668</v>
      </c>
      <c r="W106" t="s">
        <v>2038</v>
      </c>
      <c r="X106" t="s">
        <v>2034</v>
      </c>
      <c r="Y106" s="358" t="s">
        <v>1792</v>
      </c>
      <c r="Z106" t="s">
        <v>2054</v>
      </c>
      <c r="AA106" t="s">
        <v>386</v>
      </c>
      <c r="AB106" s="358"/>
    </row>
    <row r="107" spans="1:28" x14ac:dyDescent="0.35">
      <c r="A107" t="s">
        <v>190</v>
      </c>
      <c r="B107" t="s">
        <v>386</v>
      </c>
      <c r="C107" t="s">
        <v>386</v>
      </c>
      <c r="D107" t="s">
        <v>1668</v>
      </c>
      <c r="E107" t="s">
        <v>2029</v>
      </c>
      <c r="F107" t="s">
        <v>491</v>
      </c>
      <c r="G107" t="s">
        <v>1670</v>
      </c>
      <c r="H107" t="s">
        <v>2055</v>
      </c>
      <c r="I107" t="s">
        <v>1244</v>
      </c>
      <c r="J107" t="s">
        <v>2432</v>
      </c>
      <c r="K107" t="s">
        <v>1245</v>
      </c>
      <c r="L107" t="s">
        <v>1672</v>
      </c>
      <c r="M107" t="s">
        <v>2056</v>
      </c>
      <c r="N107" t="s">
        <v>2032</v>
      </c>
      <c r="O107" s="358" t="s">
        <v>386</v>
      </c>
      <c r="P107" s="358" t="s">
        <v>2033</v>
      </c>
      <c r="Q107" s="358" t="s">
        <v>1675</v>
      </c>
      <c r="R107" t="s">
        <v>1676</v>
      </c>
      <c r="S107" t="s">
        <v>1670</v>
      </c>
      <c r="T107" t="s">
        <v>1677</v>
      </c>
      <c r="U107" t="s">
        <v>1670</v>
      </c>
      <c r="V107" t="s">
        <v>1668</v>
      </c>
      <c r="W107" t="s">
        <v>2038</v>
      </c>
      <c r="X107" t="s">
        <v>2034</v>
      </c>
      <c r="Y107" s="358" t="s">
        <v>1792</v>
      </c>
      <c r="Z107" t="s">
        <v>2057</v>
      </c>
      <c r="AA107" t="s">
        <v>2050</v>
      </c>
      <c r="AB107" s="358"/>
    </row>
    <row r="108" spans="1:28" x14ac:dyDescent="0.35">
      <c r="A108" t="s">
        <v>190</v>
      </c>
      <c r="B108" t="s">
        <v>386</v>
      </c>
      <c r="C108" t="s">
        <v>386</v>
      </c>
      <c r="D108" t="s">
        <v>1668</v>
      </c>
      <c r="E108" t="s">
        <v>2058</v>
      </c>
      <c r="F108" t="s">
        <v>510</v>
      </c>
      <c r="G108" t="s">
        <v>1670</v>
      </c>
      <c r="H108" t="s">
        <v>2030</v>
      </c>
      <c r="I108" t="s">
        <v>1250</v>
      </c>
      <c r="J108" t="s">
        <v>2426</v>
      </c>
      <c r="K108" t="s">
        <v>1256</v>
      </c>
      <c r="L108" t="s">
        <v>1672</v>
      </c>
      <c r="M108" t="s">
        <v>2031</v>
      </c>
      <c r="N108" t="s">
        <v>2032</v>
      </c>
      <c r="O108" s="358" t="s">
        <v>386</v>
      </c>
      <c r="P108" s="358" t="s">
        <v>2033</v>
      </c>
      <c r="Q108" s="358" t="s">
        <v>1675</v>
      </c>
      <c r="R108" t="s">
        <v>1676</v>
      </c>
      <c r="S108" t="s">
        <v>1670</v>
      </c>
      <c r="T108" t="s">
        <v>1677</v>
      </c>
      <c r="U108" t="s">
        <v>1670</v>
      </c>
      <c r="V108" t="s">
        <v>1668</v>
      </c>
      <c r="W108" t="s">
        <v>1692</v>
      </c>
      <c r="X108" t="s">
        <v>2034</v>
      </c>
      <c r="Y108" s="358" t="s">
        <v>1783</v>
      </c>
      <c r="Z108" t="s">
        <v>2035</v>
      </c>
      <c r="AA108" t="s">
        <v>386</v>
      </c>
      <c r="AB108" s="358"/>
    </row>
    <row r="109" spans="1:28" x14ac:dyDescent="0.35">
      <c r="A109" t="s">
        <v>190</v>
      </c>
      <c r="B109" t="s">
        <v>386</v>
      </c>
      <c r="C109" t="s">
        <v>386</v>
      </c>
      <c r="D109" t="s">
        <v>1668</v>
      </c>
      <c r="E109" t="s">
        <v>2058</v>
      </c>
      <c r="F109" t="s">
        <v>510</v>
      </c>
      <c r="G109" t="s">
        <v>1670</v>
      </c>
      <c r="H109" t="s">
        <v>2036</v>
      </c>
      <c r="I109" t="s">
        <v>1254</v>
      </c>
      <c r="J109" t="s">
        <v>2427</v>
      </c>
      <c r="K109" t="s">
        <v>1255</v>
      </c>
      <c r="L109" t="s">
        <v>1672</v>
      </c>
      <c r="M109" t="s">
        <v>2037</v>
      </c>
      <c r="N109" t="s">
        <v>2032</v>
      </c>
      <c r="O109" s="358" t="s">
        <v>386</v>
      </c>
      <c r="P109" s="358" t="s">
        <v>2033</v>
      </c>
      <c r="Q109" s="358" t="s">
        <v>1675</v>
      </c>
      <c r="R109" t="s">
        <v>1676</v>
      </c>
      <c r="S109" t="s">
        <v>1670</v>
      </c>
      <c r="T109" t="s">
        <v>1677</v>
      </c>
      <c r="U109" t="s">
        <v>1670</v>
      </c>
      <c r="V109" t="s">
        <v>1668</v>
      </c>
      <c r="W109" t="s">
        <v>2038</v>
      </c>
      <c r="X109" t="s">
        <v>2034</v>
      </c>
      <c r="Y109" s="358" t="s">
        <v>1783</v>
      </c>
      <c r="Z109" t="s">
        <v>2039</v>
      </c>
      <c r="AA109" t="s">
        <v>386</v>
      </c>
      <c r="AB109" s="358"/>
    </row>
    <row r="110" spans="1:28" x14ac:dyDescent="0.35">
      <c r="A110" t="s">
        <v>190</v>
      </c>
      <c r="B110" t="s">
        <v>386</v>
      </c>
      <c r="C110" t="s">
        <v>386</v>
      </c>
      <c r="D110" t="s">
        <v>1668</v>
      </c>
      <c r="E110" t="s">
        <v>2058</v>
      </c>
      <c r="F110" t="s">
        <v>510</v>
      </c>
      <c r="G110" t="s">
        <v>1670</v>
      </c>
      <c r="H110" t="s">
        <v>2044</v>
      </c>
      <c r="I110" t="s">
        <v>1248</v>
      </c>
      <c r="J110" t="s">
        <v>2429</v>
      </c>
      <c r="K110" t="s">
        <v>1249</v>
      </c>
      <c r="L110" t="s">
        <v>1672</v>
      </c>
      <c r="M110" t="s">
        <v>2045</v>
      </c>
      <c r="N110" t="s">
        <v>2032</v>
      </c>
      <c r="O110" s="358" t="s">
        <v>386</v>
      </c>
      <c r="P110" s="358" t="s">
        <v>2033</v>
      </c>
      <c r="Q110" s="358" t="s">
        <v>1675</v>
      </c>
      <c r="R110" t="s">
        <v>1676</v>
      </c>
      <c r="S110" t="s">
        <v>1670</v>
      </c>
      <c r="T110" t="s">
        <v>1677</v>
      </c>
      <c r="U110" t="s">
        <v>1670</v>
      </c>
      <c r="V110" t="s">
        <v>1668</v>
      </c>
      <c r="W110" t="s">
        <v>2038</v>
      </c>
      <c r="X110" t="s">
        <v>2034</v>
      </c>
      <c r="Y110" s="358" t="s">
        <v>1792</v>
      </c>
      <c r="Z110" t="s">
        <v>2046</v>
      </c>
      <c r="AA110" t="s">
        <v>386</v>
      </c>
      <c r="AB110" s="358"/>
    </row>
    <row r="111" spans="1:28" x14ac:dyDescent="0.35">
      <c r="A111" t="s">
        <v>190</v>
      </c>
      <c r="B111" t="s">
        <v>386</v>
      </c>
      <c r="C111" t="s">
        <v>386</v>
      </c>
      <c r="D111" t="s">
        <v>1668</v>
      </c>
      <c r="E111" t="s">
        <v>2058</v>
      </c>
      <c r="F111" t="s">
        <v>510</v>
      </c>
      <c r="G111" t="s">
        <v>1670</v>
      </c>
      <c r="H111" t="s">
        <v>2059</v>
      </c>
      <c r="I111" t="s">
        <v>1252</v>
      </c>
      <c r="J111" t="s">
        <v>2433</v>
      </c>
      <c r="K111" t="s">
        <v>2060</v>
      </c>
      <c r="L111" t="s">
        <v>1672</v>
      </c>
      <c r="M111" t="s">
        <v>2061</v>
      </c>
      <c r="N111" t="s">
        <v>2032</v>
      </c>
      <c r="O111" s="358" t="s">
        <v>386</v>
      </c>
      <c r="P111" s="358" t="s">
        <v>2033</v>
      </c>
      <c r="Q111" s="358" t="s">
        <v>1675</v>
      </c>
      <c r="R111" t="s">
        <v>1676</v>
      </c>
      <c r="S111" t="s">
        <v>1670</v>
      </c>
      <c r="T111" t="s">
        <v>1677</v>
      </c>
      <c r="U111" t="s">
        <v>1670</v>
      </c>
      <c r="V111" t="s">
        <v>1668</v>
      </c>
      <c r="W111" t="s">
        <v>2038</v>
      </c>
      <c r="X111" t="s">
        <v>2034</v>
      </c>
      <c r="Y111" s="358" t="s">
        <v>1783</v>
      </c>
      <c r="Z111" t="s">
        <v>2062</v>
      </c>
      <c r="AA111" t="s">
        <v>2063</v>
      </c>
      <c r="AB111" s="358"/>
    </row>
    <row r="112" spans="1:28" x14ac:dyDescent="0.35">
      <c r="A112" t="s">
        <v>190</v>
      </c>
      <c r="B112" t="s">
        <v>386</v>
      </c>
      <c r="C112" t="s">
        <v>386</v>
      </c>
      <c r="D112" t="s">
        <v>1668</v>
      </c>
      <c r="E112" t="s">
        <v>2058</v>
      </c>
      <c r="F112" t="s">
        <v>510</v>
      </c>
      <c r="G112" t="s">
        <v>1670</v>
      </c>
      <c r="H112" t="s">
        <v>2047</v>
      </c>
      <c r="I112" t="s">
        <v>1237</v>
      </c>
      <c r="J112" t="s">
        <v>2430</v>
      </c>
      <c r="K112" t="s">
        <v>2048</v>
      </c>
      <c r="L112" t="s">
        <v>1672</v>
      </c>
      <c r="M112" t="s">
        <v>1240</v>
      </c>
      <c r="N112" t="s">
        <v>2032</v>
      </c>
      <c r="O112" s="358" t="s">
        <v>386</v>
      </c>
      <c r="P112" s="358" t="s">
        <v>2033</v>
      </c>
      <c r="Q112" s="358" t="s">
        <v>1675</v>
      </c>
      <c r="R112" t="s">
        <v>1676</v>
      </c>
      <c r="S112" t="s">
        <v>1670</v>
      </c>
      <c r="T112" t="s">
        <v>1677</v>
      </c>
      <c r="U112" t="s">
        <v>1670</v>
      </c>
      <c r="V112" t="s">
        <v>1668</v>
      </c>
      <c r="W112" t="s">
        <v>2038</v>
      </c>
      <c r="X112" t="s">
        <v>2034</v>
      </c>
      <c r="Y112" s="358" t="s">
        <v>1792</v>
      </c>
      <c r="Z112" t="s">
        <v>2049</v>
      </c>
      <c r="AA112" t="s">
        <v>2050</v>
      </c>
      <c r="AB112" s="358"/>
    </row>
    <row r="113" spans="1:28" x14ac:dyDescent="0.35">
      <c r="A113" t="s">
        <v>190</v>
      </c>
      <c r="B113" t="s">
        <v>386</v>
      </c>
      <c r="C113" t="s">
        <v>386</v>
      </c>
      <c r="D113" t="s">
        <v>1668</v>
      </c>
      <c r="E113" t="s">
        <v>2058</v>
      </c>
      <c r="F113" t="s">
        <v>510</v>
      </c>
      <c r="G113" t="s">
        <v>1670</v>
      </c>
      <c r="H113" t="s">
        <v>2047</v>
      </c>
      <c r="I113" t="s">
        <v>1237</v>
      </c>
      <c r="J113" t="s">
        <v>2430</v>
      </c>
      <c r="K113" t="s">
        <v>2048</v>
      </c>
      <c r="L113" t="s">
        <v>1672</v>
      </c>
      <c r="M113" t="s">
        <v>1240</v>
      </c>
      <c r="N113" t="s">
        <v>2032</v>
      </c>
      <c r="O113" s="358" t="s">
        <v>386</v>
      </c>
      <c r="P113" s="358" t="s">
        <v>2033</v>
      </c>
      <c r="Q113" s="358" t="s">
        <v>1675</v>
      </c>
      <c r="R113" t="s">
        <v>1676</v>
      </c>
      <c r="S113" t="s">
        <v>1670</v>
      </c>
      <c r="T113" t="s">
        <v>1677</v>
      </c>
      <c r="U113" t="s">
        <v>1670</v>
      </c>
      <c r="V113" t="s">
        <v>1668</v>
      </c>
      <c r="W113" t="s">
        <v>2038</v>
      </c>
      <c r="X113" t="s">
        <v>2034</v>
      </c>
      <c r="Y113" s="358" t="s">
        <v>1783</v>
      </c>
      <c r="Z113" t="s">
        <v>2051</v>
      </c>
      <c r="AA113" t="s">
        <v>2050</v>
      </c>
      <c r="AB113" s="358"/>
    </row>
    <row r="114" spans="1:28" x14ac:dyDescent="0.35">
      <c r="A114" t="s">
        <v>190</v>
      </c>
      <c r="B114" t="s">
        <v>386</v>
      </c>
      <c r="C114" t="s">
        <v>386</v>
      </c>
      <c r="D114" t="s">
        <v>1668</v>
      </c>
      <c r="E114" t="s">
        <v>2064</v>
      </c>
      <c r="F114" t="s">
        <v>526</v>
      </c>
      <c r="G114" t="s">
        <v>1670</v>
      </c>
      <c r="H114" t="s">
        <v>2065</v>
      </c>
      <c r="I114" t="s">
        <v>1267</v>
      </c>
      <c r="J114" t="s">
        <v>2434</v>
      </c>
      <c r="K114" t="s">
        <v>2066</v>
      </c>
      <c r="L114" t="s">
        <v>1672</v>
      </c>
      <c r="M114" t="s">
        <v>799</v>
      </c>
      <c r="N114" t="s">
        <v>2067</v>
      </c>
      <c r="O114" s="358" t="s">
        <v>386</v>
      </c>
      <c r="P114" s="358" t="s">
        <v>2068</v>
      </c>
      <c r="Q114" s="358" t="s">
        <v>1675</v>
      </c>
      <c r="R114" t="s">
        <v>1676</v>
      </c>
      <c r="S114" t="s">
        <v>1670</v>
      </c>
      <c r="T114" t="s">
        <v>1677</v>
      </c>
      <c r="U114" t="s">
        <v>1670</v>
      </c>
      <c r="V114" t="s">
        <v>1668</v>
      </c>
      <c r="W114" t="s">
        <v>1740</v>
      </c>
      <c r="X114" t="s">
        <v>2067</v>
      </c>
      <c r="Y114" s="358" t="s">
        <v>1680</v>
      </c>
      <c r="Z114" t="s">
        <v>2069</v>
      </c>
      <c r="AA114" t="s">
        <v>386</v>
      </c>
      <c r="AB114" s="358"/>
    </row>
    <row r="115" spans="1:28" x14ac:dyDescent="0.35">
      <c r="A115" t="s">
        <v>190</v>
      </c>
      <c r="B115" t="s">
        <v>386</v>
      </c>
      <c r="C115" t="s">
        <v>386</v>
      </c>
      <c r="D115" t="s">
        <v>1668</v>
      </c>
      <c r="E115" t="s">
        <v>2064</v>
      </c>
      <c r="F115" t="s">
        <v>526</v>
      </c>
      <c r="G115" t="s">
        <v>1670</v>
      </c>
      <c r="H115" t="s">
        <v>2070</v>
      </c>
      <c r="I115" t="s">
        <v>1257</v>
      </c>
      <c r="J115" t="s">
        <v>2435</v>
      </c>
      <c r="K115" t="s">
        <v>2071</v>
      </c>
      <c r="L115" t="s">
        <v>1672</v>
      </c>
      <c r="M115" t="s">
        <v>2072</v>
      </c>
      <c r="N115" t="s">
        <v>2073</v>
      </c>
      <c r="O115" s="358" t="s">
        <v>386</v>
      </c>
      <c r="P115" s="358" t="s">
        <v>2074</v>
      </c>
      <c r="Q115" s="358" t="s">
        <v>1675</v>
      </c>
      <c r="R115" t="s">
        <v>1676</v>
      </c>
      <c r="S115" t="s">
        <v>1670</v>
      </c>
      <c r="T115" t="s">
        <v>1677</v>
      </c>
      <c r="U115" t="s">
        <v>1670</v>
      </c>
      <c r="V115" t="s">
        <v>1668</v>
      </c>
      <c r="W115" t="s">
        <v>2020</v>
      </c>
      <c r="X115" t="s">
        <v>1911</v>
      </c>
      <c r="Y115" s="358" t="s">
        <v>1680</v>
      </c>
      <c r="Z115" t="s">
        <v>2075</v>
      </c>
      <c r="AA115" t="s">
        <v>2076</v>
      </c>
      <c r="AB115" s="358"/>
    </row>
    <row r="116" spans="1:28" x14ac:dyDescent="0.35">
      <c r="A116" t="s">
        <v>190</v>
      </c>
      <c r="B116" t="s">
        <v>386</v>
      </c>
      <c r="C116" t="s">
        <v>386</v>
      </c>
      <c r="D116" t="s">
        <v>1668</v>
      </c>
      <c r="E116" t="s">
        <v>2064</v>
      </c>
      <c r="F116" t="s">
        <v>526</v>
      </c>
      <c r="G116" t="s">
        <v>1670</v>
      </c>
      <c r="H116" t="s">
        <v>2077</v>
      </c>
      <c r="I116" t="s">
        <v>1260</v>
      </c>
      <c r="J116" t="s">
        <v>2436</v>
      </c>
      <c r="K116" t="s">
        <v>2078</v>
      </c>
      <c r="L116" t="s">
        <v>1672</v>
      </c>
      <c r="M116" t="s">
        <v>2079</v>
      </c>
      <c r="N116" t="s">
        <v>2067</v>
      </c>
      <c r="O116" s="358" t="s">
        <v>386</v>
      </c>
      <c r="P116" s="358" t="s">
        <v>2068</v>
      </c>
      <c r="Q116" s="358" t="s">
        <v>1675</v>
      </c>
      <c r="R116" t="s">
        <v>1676</v>
      </c>
      <c r="S116" t="s">
        <v>1670</v>
      </c>
      <c r="T116" t="s">
        <v>1677</v>
      </c>
      <c r="U116" t="s">
        <v>1670</v>
      </c>
      <c r="V116" t="s">
        <v>1668</v>
      </c>
      <c r="W116" t="s">
        <v>1740</v>
      </c>
      <c r="X116" t="s">
        <v>2067</v>
      </c>
      <c r="Y116" s="358" t="s">
        <v>1680</v>
      </c>
      <c r="Z116" t="s">
        <v>2080</v>
      </c>
      <c r="AA116" t="s">
        <v>2081</v>
      </c>
      <c r="AB116" s="358"/>
    </row>
    <row r="117" spans="1:28" x14ac:dyDescent="0.35">
      <c r="A117" t="s">
        <v>190</v>
      </c>
      <c r="B117" t="s">
        <v>386</v>
      </c>
      <c r="C117" t="s">
        <v>386</v>
      </c>
      <c r="D117" t="s">
        <v>1668</v>
      </c>
      <c r="E117" t="s">
        <v>2064</v>
      </c>
      <c r="F117" t="s">
        <v>526</v>
      </c>
      <c r="G117" t="s">
        <v>1670</v>
      </c>
      <c r="H117" t="s">
        <v>2082</v>
      </c>
      <c r="I117" t="s">
        <v>1263</v>
      </c>
      <c r="J117" t="s">
        <v>2437</v>
      </c>
      <c r="K117" t="s">
        <v>2083</v>
      </c>
      <c r="L117" t="s">
        <v>1672</v>
      </c>
      <c r="M117" t="s">
        <v>1266</v>
      </c>
      <c r="N117" t="s">
        <v>2067</v>
      </c>
      <c r="O117" s="358" t="s">
        <v>386</v>
      </c>
      <c r="P117" s="358" t="s">
        <v>2068</v>
      </c>
      <c r="Q117" s="358" t="s">
        <v>1675</v>
      </c>
      <c r="R117" t="s">
        <v>1676</v>
      </c>
      <c r="S117" t="s">
        <v>1670</v>
      </c>
      <c r="T117" t="s">
        <v>1677</v>
      </c>
      <c r="U117" t="s">
        <v>1670</v>
      </c>
      <c r="V117" t="s">
        <v>1668</v>
      </c>
      <c r="W117" t="s">
        <v>1740</v>
      </c>
      <c r="X117" t="s">
        <v>2067</v>
      </c>
      <c r="Y117" s="358" t="s">
        <v>1680</v>
      </c>
      <c r="Z117" t="s">
        <v>2084</v>
      </c>
      <c r="AA117" t="s">
        <v>2085</v>
      </c>
      <c r="AB117" s="358"/>
    </row>
    <row r="118" spans="1:28" x14ac:dyDescent="0.35">
      <c r="A118" t="s">
        <v>190</v>
      </c>
      <c r="B118" t="s">
        <v>386</v>
      </c>
      <c r="C118" t="s">
        <v>386</v>
      </c>
      <c r="D118" t="s">
        <v>1668</v>
      </c>
      <c r="E118" t="s">
        <v>2064</v>
      </c>
      <c r="F118" t="s">
        <v>526</v>
      </c>
      <c r="G118" t="s">
        <v>1670</v>
      </c>
      <c r="H118" t="s">
        <v>2082</v>
      </c>
      <c r="I118" t="s">
        <v>1263</v>
      </c>
      <c r="J118" t="s">
        <v>2437</v>
      </c>
      <c r="K118" t="s">
        <v>2083</v>
      </c>
      <c r="L118" t="s">
        <v>1672</v>
      </c>
      <c r="M118" t="s">
        <v>1266</v>
      </c>
      <c r="N118" t="s">
        <v>2067</v>
      </c>
      <c r="O118" s="358" t="s">
        <v>386</v>
      </c>
      <c r="P118" s="358" t="s">
        <v>2068</v>
      </c>
      <c r="Q118" s="358" t="s">
        <v>1675</v>
      </c>
      <c r="R118" t="s">
        <v>1676</v>
      </c>
      <c r="S118" t="s">
        <v>1670</v>
      </c>
      <c r="T118" t="s">
        <v>1677</v>
      </c>
      <c r="U118" t="s">
        <v>1670</v>
      </c>
      <c r="V118" t="s">
        <v>1668</v>
      </c>
      <c r="W118" t="s">
        <v>1740</v>
      </c>
      <c r="X118" t="s">
        <v>2067</v>
      </c>
      <c r="Y118" s="358" t="s">
        <v>1680</v>
      </c>
      <c r="Z118" t="s">
        <v>2084</v>
      </c>
      <c r="AA118" t="s">
        <v>2086</v>
      </c>
      <c r="AB118" s="358"/>
    </row>
    <row r="119" spans="1:28" x14ac:dyDescent="0.35">
      <c r="A119" t="s">
        <v>190</v>
      </c>
      <c r="B119" t="s">
        <v>386</v>
      </c>
      <c r="C119" t="s">
        <v>386</v>
      </c>
      <c r="D119" t="s">
        <v>1668</v>
      </c>
      <c r="E119" t="s">
        <v>2087</v>
      </c>
      <c r="F119" t="s">
        <v>546</v>
      </c>
      <c r="G119" t="s">
        <v>1670</v>
      </c>
      <c r="H119" t="s">
        <v>2088</v>
      </c>
      <c r="I119" t="s">
        <v>1277</v>
      </c>
      <c r="J119" t="s">
        <v>2438</v>
      </c>
      <c r="K119" t="s">
        <v>1278</v>
      </c>
      <c r="L119" t="s">
        <v>1672</v>
      </c>
      <c r="M119" t="s">
        <v>2089</v>
      </c>
      <c r="N119" t="s">
        <v>2090</v>
      </c>
      <c r="O119" s="358" t="s">
        <v>386</v>
      </c>
      <c r="P119" s="358" t="s">
        <v>2091</v>
      </c>
      <c r="Q119" s="358" t="s">
        <v>1675</v>
      </c>
      <c r="R119" t="s">
        <v>1676</v>
      </c>
      <c r="S119" t="s">
        <v>1670</v>
      </c>
      <c r="T119" t="s">
        <v>1677</v>
      </c>
      <c r="U119" t="s">
        <v>1670</v>
      </c>
      <c r="V119" t="s">
        <v>1668</v>
      </c>
      <c r="W119" t="s">
        <v>1678</v>
      </c>
      <c r="X119" t="s">
        <v>2092</v>
      </c>
      <c r="Y119" s="358" t="s">
        <v>1680</v>
      </c>
      <c r="Z119" t="s">
        <v>2093</v>
      </c>
      <c r="AA119" t="s">
        <v>2094</v>
      </c>
      <c r="AB119" s="358"/>
    </row>
    <row r="120" spans="1:28" x14ac:dyDescent="0.35">
      <c r="A120" t="s">
        <v>190</v>
      </c>
      <c r="B120" t="s">
        <v>386</v>
      </c>
      <c r="C120" t="s">
        <v>386</v>
      </c>
      <c r="D120" t="s">
        <v>1668</v>
      </c>
      <c r="E120" t="s">
        <v>2087</v>
      </c>
      <c r="F120" t="s">
        <v>546</v>
      </c>
      <c r="G120" t="s">
        <v>1670</v>
      </c>
      <c r="H120" t="s">
        <v>2095</v>
      </c>
      <c r="I120" t="s">
        <v>1272</v>
      </c>
      <c r="J120" t="s">
        <v>2439</v>
      </c>
      <c r="K120" t="s">
        <v>1273</v>
      </c>
      <c r="L120" t="s">
        <v>1672</v>
      </c>
      <c r="M120" t="s">
        <v>2096</v>
      </c>
      <c r="N120" t="s">
        <v>2090</v>
      </c>
      <c r="O120" s="358" t="s">
        <v>386</v>
      </c>
      <c r="P120" s="358" t="s">
        <v>2091</v>
      </c>
      <c r="Q120" s="358" t="s">
        <v>1675</v>
      </c>
      <c r="R120" t="s">
        <v>1676</v>
      </c>
      <c r="S120" t="s">
        <v>1670</v>
      </c>
      <c r="T120" t="s">
        <v>1677</v>
      </c>
      <c r="U120" t="s">
        <v>1670</v>
      </c>
      <c r="V120" t="s">
        <v>1668</v>
      </c>
      <c r="W120" t="s">
        <v>1678</v>
      </c>
      <c r="X120" t="s">
        <v>2092</v>
      </c>
      <c r="Y120" s="358" t="s">
        <v>1680</v>
      </c>
      <c r="Z120" t="s">
        <v>2097</v>
      </c>
      <c r="AA120" t="s">
        <v>2098</v>
      </c>
      <c r="AB120" s="358"/>
    </row>
    <row r="121" spans="1:28" x14ac:dyDescent="0.35">
      <c r="A121" t="s">
        <v>190</v>
      </c>
      <c r="B121" t="s">
        <v>386</v>
      </c>
      <c r="C121" t="s">
        <v>386</v>
      </c>
      <c r="D121" t="s">
        <v>1668</v>
      </c>
      <c r="E121" t="s">
        <v>2087</v>
      </c>
      <c r="F121" t="s">
        <v>546</v>
      </c>
      <c r="G121" t="s">
        <v>1670</v>
      </c>
      <c r="H121" t="s">
        <v>2099</v>
      </c>
      <c r="I121" t="s">
        <v>1275</v>
      </c>
      <c r="J121" t="s">
        <v>2440</v>
      </c>
      <c r="K121" t="s">
        <v>1276</v>
      </c>
      <c r="L121" t="s">
        <v>1672</v>
      </c>
      <c r="M121" t="s">
        <v>2100</v>
      </c>
      <c r="N121" t="s">
        <v>2090</v>
      </c>
      <c r="O121" s="358" t="s">
        <v>386</v>
      </c>
      <c r="P121" s="358" t="s">
        <v>2091</v>
      </c>
      <c r="Q121" s="358" t="s">
        <v>1675</v>
      </c>
      <c r="R121" t="s">
        <v>1676</v>
      </c>
      <c r="S121" t="s">
        <v>1670</v>
      </c>
      <c r="T121" t="s">
        <v>1677</v>
      </c>
      <c r="U121" t="s">
        <v>1670</v>
      </c>
      <c r="V121" t="s">
        <v>1668</v>
      </c>
      <c r="W121" t="s">
        <v>1678</v>
      </c>
      <c r="X121" t="s">
        <v>2092</v>
      </c>
      <c r="Y121" s="358" t="s">
        <v>1680</v>
      </c>
      <c r="Z121" t="s">
        <v>2101</v>
      </c>
      <c r="AA121" t="s">
        <v>2102</v>
      </c>
      <c r="AB121" s="358"/>
    </row>
    <row r="122" spans="1:28" x14ac:dyDescent="0.35">
      <c r="A122" t="s">
        <v>2103</v>
      </c>
      <c r="B122" t="s">
        <v>386</v>
      </c>
      <c r="C122" t="s">
        <v>386</v>
      </c>
      <c r="D122" t="s">
        <v>1668</v>
      </c>
      <c r="E122" t="s">
        <v>2104</v>
      </c>
      <c r="F122" t="s">
        <v>675</v>
      </c>
      <c r="G122" t="s">
        <v>1670</v>
      </c>
      <c r="H122" t="s">
        <v>2105</v>
      </c>
      <c r="I122" t="s">
        <v>1337</v>
      </c>
      <c r="J122" t="s">
        <v>2441</v>
      </c>
      <c r="K122" t="s">
        <v>1338</v>
      </c>
      <c r="L122" t="s">
        <v>1672</v>
      </c>
      <c r="M122" t="s">
        <v>1285</v>
      </c>
      <c r="N122" t="s">
        <v>2106</v>
      </c>
      <c r="O122" s="358" t="s">
        <v>386</v>
      </c>
      <c r="P122" s="358" t="s">
        <v>2107</v>
      </c>
      <c r="Q122" s="358" t="s">
        <v>1675</v>
      </c>
      <c r="R122" t="s">
        <v>1676</v>
      </c>
      <c r="S122" t="s">
        <v>1670</v>
      </c>
      <c r="T122" t="s">
        <v>1677</v>
      </c>
      <c r="U122" t="s">
        <v>1670</v>
      </c>
      <c r="V122" t="s">
        <v>1668</v>
      </c>
      <c r="W122" t="s">
        <v>1678</v>
      </c>
      <c r="X122" t="s">
        <v>2106</v>
      </c>
      <c r="Y122" s="358" t="s">
        <v>1680</v>
      </c>
      <c r="Z122" t="s">
        <v>2108</v>
      </c>
      <c r="AA122" t="s">
        <v>2109</v>
      </c>
      <c r="AB122" s="358"/>
    </row>
    <row r="123" spans="1:28" x14ac:dyDescent="0.35">
      <c r="A123" t="s">
        <v>2103</v>
      </c>
      <c r="B123" t="s">
        <v>386</v>
      </c>
      <c r="C123" t="s">
        <v>386</v>
      </c>
      <c r="D123" t="s">
        <v>1668</v>
      </c>
      <c r="E123" t="s">
        <v>2104</v>
      </c>
      <c r="F123" t="s">
        <v>675</v>
      </c>
      <c r="G123" t="s">
        <v>1670</v>
      </c>
      <c r="H123" t="s">
        <v>2110</v>
      </c>
      <c r="I123" t="s">
        <v>1340</v>
      </c>
      <c r="J123" t="s">
        <v>2442</v>
      </c>
      <c r="K123" t="s">
        <v>1341</v>
      </c>
      <c r="L123" t="s">
        <v>1672</v>
      </c>
      <c r="M123" t="s">
        <v>2111</v>
      </c>
      <c r="N123" t="s">
        <v>2106</v>
      </c>
      <c r="O123" s="358" t="s">
        <v>386</v>
      </c>
      <c r="P123" s="358" t="s">
        <v>2112</v>
      </c>
      <c r="Q123" s="358" t="s">
        <v>1675</v>
      </c>
      <c r="R123" t="s">
        <v>1676</v>
      </c>
      <c r="S123" t="s">
        <v>1670</v>
      </c>
      <c r="T123" t="s">
        <v>1677</v>
      </c>
      <c r="U123" t="s">
        <v>1670</v>
      </c>
      <c r="V123" t="s">
        <v>1668</v>
      </c>
      <c r="W123" t="s">
        <v>1678</v>
      </c>
      <c r="X123" t="s">
        <v>2106</v>
      </c>
      <c r="Y123" s="358" t="s">
        <v>1680</v>
      </c>
      <c r="Z123" t="s">
        <v>2113</v>
      </c>
      <c r="AA123" t="s">
        <v>2114</v>
      </c>
      <c r="AB123" s="358"/>
    </row>
    <row r="124" spans="1:28" x14ac:dyDescent="0.35">
      <c r="A124" t="s">
        <v>2103</v>
      </c>
      <c r="B124" t="s">
        <v>386</v>
      </c>
      <c r="C124" t="s">
        <v>386</v>
      </c>
      <c r="D124" t="s">
        <v>1668</v>
      </c>
      <c r="E124" t="s">
        <v>2104</v>
      </c>
      <c r="F124" t="s">
        <v>675</v>
      </c>
      <c r="G124" t="s">
        <v>1670</v>
      </c>
      <c r="H124" t="s">
        <v>2115</v>
      </c>
      <c r="I124" t="s">
        <v>1343</v>
      </c>
      <c r="J124" t="s">
        <v>2443</v>
      </c>
      <c r="K124" t="s">
        <v>1344</v>
      </c>
      <c r="L124" t="s">
        <v>1672</v>
      </c>
      <c r="M124" t="s">
        <v>1345</v>
      </c>
      <c r="N124" t="s">
        <v>2106</v>
      </c>
      <c r="O124" s="358" t="s">
        <v>386</v>
      </c>
      <c r="P124" s="358" t="s">
        <v>2112</v>
      </c>
      <c r="Q124" s="358" t="s">
        <v>1675</v>
      </c>
      <c r="R124" t="s">
        <v>1676</v>
      </c>
      <c r="S124" t="s">
        <v>1670</v>
      </c>
      <c r="T124" t="s">
        <v>1677</v>
      </c>
      <c r="U124" t="s">
        <v>1670</v>
      </c>
      <c r="V124" t="s">
        <v>1668</v>
      </c>
      <c r="W124" t="s">
        <v>1725</v>
      </c>
      <c r="X124" t="s">
        <v>2106</v>
      </c>
      <c r="Y124" s="358" t="s">
        <v>1680</v>
      </c>
      <c r="Z124" t="s">
        <v>2116</v>
      </c>
      <c r="AA124" t="s">
        <v>2117</v>
      </c>
      <c r="AB124" s="358"/>
    </row>
    <row r="125" spans="1:28" x14ac:dyDescent="0.35">
      <c r="A125" t="s">
        <v>2103</v>
      </c>
      <c r="B125" t="s">
        <v>386</v>
      </c>
      <c r="C125" t="s">
        <v>386</v>
      </c>
      <c r="D125" t="s">
        <v>1668</v>
      </c>
      <c r="E125" t="s">
        <v>2104</v>
      </c>
      <c r="F125" t="s">
        <v>675</v>
      </c>
      <c r="G125" t="s">
        <v>1670</v>
      </c>
      <c r="H125" t="s">
        <v>2118</v>
      </c>
      <c r="I125" t="s">
        <v>1346</v>
      </c>
      <c r="J125" t="s">
        <v>2444</v>
      </c>
      <c r="K125" t="s">
        <v>2119</v>
      </c>
      <c r="L125" t="s">
        <v>1672</v>
      </c>
      <c r="M125" t="s">
        <v>2120</v>
      </c>
      <c r="N125" t="s">
        <v>2106</v>
      </c>
      <c r="O125" s="358" t="s">
        <v>386</v>
      </c>
      <c r="P125" s="358" t="s">
        <v>2121</v>
      </c>
      <c r="Q125" s="358" t="s">
        <v>1675</v>
      </c>
      <c r="R125" t="s">
        <v>1676</v>
      </c>
      <c r="S125" t="s">
        <v>1670</v>
      </c>
      <c r="T125" t="s">
        <v>1677</v>
      </c>
      <c r="U125" t="s">
        <v>1670</v>
      </c>
      <c r="V125" t="s">
        <v>1668</v>
      </c>
      <c r="W125" t="s">
        <v>1725</v>
      </c>
      <c r="X125" t="s">
        <v>2106</v>
      </c>
      <c r="Y125" s="358" t="s">
        <v>1680</v>
      </c>
      <c r="Z125" t="s">
        <v>2122</v>
      </c>
      <c r="AA125" t="s">
        <v>2123</v>
      </c>
      <c r="AB125" s="358"/>
    </row>
    <row r="126" spans="1:28" x14ac:dyDescent="0.35">
      <c r="A126" t="s">
        <v>2103</v>
      </c>
      <c r="B126" t="s">
        <v>386</v>
      </c>
      <c r="C126" t="s">
        <v>386</v>
      </c>
      <c r="D126" t="s">
        <v>1668</v>
      </c>
      <c r="E126" t="s">
        <v>2104</v>
      </c>
      <c r="F126" t="s">
        <v>675</v>
      </c>
      <c r="G126" t="s">
        <v>1670</v>
      </c>
      <c r="H126" t="s">
        <v>2124</v>
      </c>
      <c r="I126" t="s">
        <v>1349</v>
      </c>
      <c r="J126" t="s">
        <v>2445</v>
      </c>
      <c r="K126" t="s">
        <v>1350</v>
      </c>
      <c r="L126" t="s">
        <v>1672</v>
      </c>
      <c r="M126" t="s">
        <v>2125</v>
      </c>
      <c r="N126" t="s">
        <v>2106</v>
      </c>
      <c r="O126" s="358" t="s">
        <v>386</v>
      </c>
      <c r="P126" s="358" t="s">
        <v>2121</v>
      </c>
      <c r="Q126" s="358" t="s">
        <v>1675</v>
      </c>
      <c r="R126" t="s">
        <v>1676</v>
      </c>
      <c r="S126" t="s">
        <v>1670</v>
      </c>
      <c r="T126" t="s">
        <v>1677</v>
      </c>
      <c r="U126" t="s">
        <v>1670</v>
      </c>
      <c r="V126" t="s">
        <v>1668</v>
      </c>
      <c r="W126" t="s">
        <v>1725</v>
      </c>
      <c r="X126" t="s">
        <v>2106</v>
      </c>
      <c r="Y126" s="358" t="s">
        <v>1680</v>
      </c>
      <c r="Z126" t="s">
        <v>2126</v>
      </c>
      <c r="AA126" t="s">
        <v>2127</v>
      </c>
      <c r="AB126" s="358"/>
    </row>
    <row r="127" spans="1:28" x14ac:dyDescent="0.35">
      <c r="A127" t="s">
        <v>2128</v>
      </c>
      <c r="B127" t="s">
        <v>386</v>
      </c>
      <c r="C127" t="s">
        <v>386</v>
      </c>
      <c r="D127" t="s">
        <v>1668</v>
      </c>
      <c r="E127" t="s">
        <v>2129</v>
      </c>
      <c r="F127" t="s">
        <v>897</v>
      </c>
      <c r="G127" t="s">
        <v>1670</v>
      </c>
      <c r="H127" t="s">
        <v>2130</v>
      </c>
      <c r="I127" t="s">
        <v>1404</v>
      </c>
      <c r="J127" t="s">
        <v>2446</v>
      </c>
      <c r="K127" t="s">
        <v>1405</v>
      </c>
      <c r="L127" t="s">
        <v>1672</v>
      </c>
      <c r="M127" t="s">
        <v>1403</v>
      </c>
      <c r="N127" t="s">
        <v>2131</v>
      </c>
      <c r="O127" s="358" t="s">
        <v>386</v>
      </c>
      <c r="P127" s="358" t="s">
        <v>2132</v>
      </c>
      <c r="Q127" s="358" t="s">
        <v>1675</v>
      </c>
      <c r="R127" t="s">
        <v>1676</v>
      </c>
      <c r="S127" t="s">
        <v>1670</v>
      </c>
      <c r="T127" t="s">
        <v>1677</v>
      </c>
      <c r="U127" t="s">
        <v>1670</v>
      </c>
      <c r="V127" t="s">
        <v>1668</v>
      </c>
      <c r="W127" t="s">
        <v>1925</v>
      </c>
      <c r="X127" t="s">
        <v>2133</v>
      </c>
      <c r="Y127" s="358" t="s">
        <v>1680</v>
      </c>
      <c r="Z127" t="s">
        <v>2134</v>
      </c>
      <c r="AA127" t="s">
        <v>2135</v>
      </c>
      <c r="AB127" s="358"/>
    </row>
    <row r="128" spans="1:28" x14ac:dyDescent="0.35">
      <c r="A128" t="s">
        <v>2128</v>
      </c>
      <c r="B128" t="s">
        <v>386</v>
      </c>
      <c r="C128" t="s">
        <v>386</v>
      </c>
      <c r="D128" t="s">
        <v>1668</v>
      </c>
      <c r="E128" t="s">
        <v>2129</v>
      </c>
      <c r="F128" t="s">
        <v>897</v>
      </c>
      <c r="G128" t="s">
        <v>1670</v>
      </c>
      <c r="H128" t="s">
        <v>2130</v>
      </c>
      <c r="I128" t="s">
        <v>1404</v>
      </c>
      <c r="J128" t="s">
        <v>2446</v>
      </c>
      <c r="K128" t="s">
        <v>1405</v>
      </c>
      <c r="L128" t="s">
        <v>1672</v>
      </c>
      <c r="M128" t="s">
        <v>1403</v>
      </c>
      <c r="N128" t="s">
        <v>2131</v>
      </c>
      <c r="O128" s="358" t="s">
        <v>386</v>
      </c>
      <c r="P128" s="358" t="s">
        <v>2132</v>
      </c>
      <c r="Q128" s="358" t="s">
        <v>1675</v>
      </c>
      <c r="R128" t="s">
        <v>1676</v>
      </c>
      <c r="S128" t="s">
        <v>1670</v>
      </c>
      <c r="T128" t="s">
        <v>1677</v>
      </c>
      <c r="U128" t="s">
        <v>1670</v>
      </c>
      <c r="V128" t="s">
        <v>1668</v>
      </c>
      <c r="W128" t="s">
        <v>2020</v>
      </c>
      <c r="X128" t="s">
        <v>1911</v>
      </c>
      <c r="Y128" s="358" t="s">
        <v>1680</v>
      </c>
      <c r="Z128" t="s">
        <v>2136</v>
      </c>
      <c r="AA128" t="s">
        <v>2137</v>
      </c>
      <c r="AB128" s="358"/>
    </row>
    <row r="129" spans="1:28" x14ac:dyDescent="0.35">
      <c r="A129" t="s">
        <v>2128</v>
      </c>
      <c r="B129" t="s">
        <v>386</v>
      </c>
      <c r="C129" t="s">
        <v>386</v>
      </c>
      <c r="D129" t="s">
        <v>1668</v>
      </c>
      <c r="E129" t="s">
        <v>2129</v>
      </c>
      <c r="F129" t="s">
        <v>897</v>
      </c>
      <c r="G129" t="s">
        <v>1670</v>
      </c>
      <c r="H129" t="s">
        <v>2138</v>
      </c>
      <c r="I129" t="s">
        <v>1407</v>
      </c>
      <c r="J129" t="s">
        <v>2447</v>
      </c>
      <c r="K129" t="s">
        <v>2139</v>
      </c>
      <c r="L129" t="s">
        <v>1672</v>
      </c>
      <c r="M129" t="s">
        <v>2140</v>
      </c>
      <c r="N129" t="s">
        <v>2133</v>
      </c>
      <c r="O129" s="358" t="s">
        <v>386</v>
      </c>
      <c r="P129" s="358" t="s">
        <v>2132</v>
      </c>
      <c r="Q129" s="358" t="s">
        <v>1675</v>
      </c>
      <c r="R129" t="s">
        <v>1676</v>
      </c>
      <c r="S129" t="s">
        <v>1670</v>
      </c>
      <c r="T129" t="s">
        <v>1677</v>
      </c>
      <c r="U129" t="s">
        <v>1670</v>
      </c>
      <c r="V129" t="s">
        <v>1668</v>
      </c>
      <c r="W129" t="s">
        <v>1678</v>
      </c>
      <c r="X129" t="s">
        <v>2133</v>
      </c>
      <c r="Y129" s="358" t="s">
        <v>1680</v>
      </c>
      <c r="Z129" t="s">
        <v>2141</v>
      </c>
      <c r="AA129" t="s">
        <v>2142</v>
      </c>
      <c r="AB129" s="358"/>
    </row>
    <row r="130" spans="1:28" x14ac:dyDescent="0.35">
      <c r="A130" t="s">
        <v>156</v>
      </c>
      <c r="B130" t="s">
        <v>386</v>
      </c>
      <c r="C130" t="s">
        <v>386</v>
      </c>
      <c r="D130" t="s">
        <v>1668</v>
      </c>
      <c r="E130" t="s">
        <v>2143</v>
      </c>
      <c r="F130" t="s">
        <v>579</v>
      </c>
      <c r="G130" t="s">
        <v>1670</v>
      </c>
      <c r="H130" t="s">
        <v>2144</v>
      </c>
      <c r="I130" t="s">
        <v>2145</v>
      </c>
      <c r="K130" t="s">
        <v>2146</v>
      </c>
      <c r="L130" t="s">
        <v>1672</v>
      </c>
      <c r="M130" t="s">
        <v>2147</v>
      </c>
      <c r="N130" t="s">
        <v>2148</v>
      </c>
      <c r="O130" s="358" t="s">
        <v>386</v>
      </c>
      <c r="P130" s="358" t="s">
        <v>2149</v>
      </c>
      <c r="Q130" s="358" t="s">
        <v>1692</v>
      </c>
      <c r="R130" t="s">
        <v>2150</v>
      </c>
      <c r="S130" t="s">
        <v>1670</v>
      </c>
      <c r="T130" t="s">
        <v>1677</v>
      </c>
      <c r="U130" t="s">
        <v>1670</v>
      </c>
      <c r="V130" t="s">
        <v>1668</v>
      </c>
      <c r="W130" t="s">
        <v>2151</v>
      </c>
      <c r="X130" t="s">
        <v>2148</v>
      </c>
      <c r="Y130" s="358" t="s">
        <v>1680</v>
      </c>
      <c r="Z130" t="s">
        <v>2152</v>
      </c>
      <c r="AA130" t="s">
        <v>2153</v>
      </c>
      <c r="AB130" s="358"/>
    </row>
    <row r="131" spans="1:28" x14ac:dyDescent="0.35">
      <c r="A131" t="s">
        <v>156</v>
      </c>
      <c r="B131" t="s">
        <v>386</v>
      </c>
      <c r="C131" t="s">
        <v>386</v>
      </c>
      <c r="D131" t="s">
        <v>1668</v>
      </c>
      <c r="E131" t="s">
        <v>2143</v>
      </c>
      <c r="F131" t="s">
        <v>579</v>
      </c>
      <c r="G131" t="s">
        <v>1670</v>
      </c>
      <c r="H131" t="s">
        <v>2154</v>
      </c>
      <c r="I131" t="s">
        <v>2155</v>
      </c>
      <c r="K131" t="s">
        <v>2156</v>
      </c>
      <c r="L131" t="s">
        <v>1672</v>
      </c>
      <c r="M131" t="s">
        <v>2157</v>
      </c>
      <c r="N131" t="s">
        <v>2148</v>
      </c>
      <c r="O131" s="358" t="s">
        <v>386</v>
      </c>
      <c r="P131" s="358" t="s">
        <v>2149</v>
      </c>
      <c r="Q131" s="358" t="s">
        <v>1692</v>
      </c>
      <c r="R131" t="s">
        <v>2150</v>
      </c>
      <c r="S131" t="s">
        <v>1670</v>
      </c>
      <c r="T131" t="s">
        <v>1677</v>
      </c>
      <c r="U131" t="s">
        <v>1670</v>
      </c>
      <c r="V131" t="s">
        <v>1668</v>
      </c>
      <c r="W131" t="s">
        <v>2151</v>
      </c>
      <c r="X131" t="s">
        <v>2148</v>
      </c>
      <c r="Y131" s="358" t="s">
        <v>1680</v>
      </c>
      <c r="Z131" t="s">
        <v>2158</v>
      </c>
      <c r="AA131" t="s">
        <v>2159</v>
      </c>
      <c r="AB131" s="358"/>
    </row>
    <row r="132" spans="1:28" x14ac:dyDescent="0.35">
      <c r="A132" t="s">
        <v>156</v>
      </c>
      <c r="B132" t="s">
        <v>386</v>
      </c>
      <c r="C132" t="s">
        <v>386</v>
      </c>
      <c r="D132" t="s">
        <v>1668</v>
      </c>
      <c r="E132" t="s">
        <v>2160</v>
      </c>
      <c r="F132" t="s">
        <v>583</v>
      </c>
      <c r="G132" t="s">
        <v>1670</v>
      </c>
      <c r="H132" t="s">
        <v>2161</v>
      </c>
      <c r="I132" t="s">
        <v>2162</v>
      </c>
      <c r="K132" t="s">
        <v>2163</v>
      </c>
      <c r="L132" t="s">
        <v>1672</v>
      </c>
      <c r="M132" t="s">
        <v>2164</v>
      </c>
      <c r="N132" t="s">
        <v>2148</v>
      </c>
      <c r="O132" s="358" t="s">
        <v>386</v>
      </c>
      <c r="P132" s="358" t="s">
        <v>2165</v>
      </c>
      <c r="Q132" s="358" t="s">
        <v>1692</v>
      </c>
      <c r="R132" t="s">
        <v>2150</v>
      </c>
      <c r="S132" t="s">
        <v>1670</v>
      </c>
      <c r="T132" t="s">
        <v>1677</v>
      </c>
      <c r="U132" t="s">
        <v>1670</v>
      </c>
      <c r="V132" t="s">
        <v>1668</v>
      </c>
      <c r="W132" t="s">
        <v>2151</v>
      </c>
      <c r="X132" t="s">
        <v>2148</v>
      </c>
      <c r="Y132" s="358" t="s">
        <v>1680</v>
      </c>
      <c r="Z132" t="s">
        <v>2166</v>
      </c>
      <c r="AA132" t="s">
        <v>2167</v>
      </c>
      <c r="AB132" s="358"/>
    </row>
    <row r="133" spans="1:28" x14ac:dyDescent="0.35">
      <c r="A133" t="s">
        <v>156</v>
      </c>
      <c r="B133" t="s">
        <v>386</v>
      </c>
      <c r="C133" t="s">
        <v>386</v>
      </c>
      <c r="D133" t="s">
        <v>1668</v>
      </c>
      <c r="E133" t="s">
        <v>2168</v>
      </c>
      <c r="F133" t="s">
        <v>586</v>
      </c>
      <c r="G133" t="s">
        <v>1670</v>
      </c>
      <c r="H133" t="s">
        <v>2169</v>
      </c>
      <c r="I133" t="s">
        <v>2170</v>
      </c>
      <c r="K133" t="s">
        <v>2171</v>
      </c>
      <c r="L133" t="s">
        <v>1672</v>
      </c>
      <c r="M133" t="s">
        <v>2172</v>
      </c>
      <c r="N133" t="s">
        <v>2148</v>
      </c>
      <c r="O133" s="358" t="s">
        <v>386</v>
      </c>
      <c r="P133" s="358" t="s">
        <v>2149</v>
      </c>
      <c r="Q133" s="358" t="s">
        <v>1692</v>
      </c>
      <c r="R133" t="s">
        <v>2150</v>
      </c>
      <c r="S133" t="s">
        <v>1670</v>
      </c>
      <c r="T133" t="s">
        <v>1677</v>
      </c>
      <c r="U133" t="s">
        <v>1670</v>
      </c>
      <c r="V133" t="s">
        <v>1668</v>
      </c>
      <c r="W133" t="s">
        <v>2038</v>
      </c>
      <c r="X133" t="s">
        <v>2148</v>
      </c>
      <c r="Y133" s="358" t="s">
        <v>1680</v>
      </c>
      <c r="Z133" t="s">
        <v>2173</v>
      </c>
      <c r="AA133" t="s">
        <v>2174</v>
      </c>
      <c r="AB133" s="358"/>
    </row>
    <row r="134" spans="1:28" x14ac:dyDescent="0.35">
      <c r="A134" t="s">
        <v>156</v>
      </c>
      <c r="B134" t="s">
        <v>386</v>
      </c>
      <c r="C134" t="s">
        <v>386</v>
      </c>
      <c r="D134" t="s">
        <v>1668</v>
      </c>
      <c r="E134" t="s">
        <v>2168</v>
      </c>
      <c r="F134" t="s">
        <v>586</v>
      </c>
      <c r="G134" t="s">
        <v>1670</v>
      </c>
      <c r="H134" t="s">
        <v>2175</v>
      </c>
      <c r="I134" t="s">
        <v>2176</v>
      </c>
      <c r="K134" t="s">
        <v>2177</v>
      </c>
      <c r="L134" t="s">
        <v>1672</v>
      </c>
      <c r="M134" t="s">
        <v>2178</v>
      </c>
      <c r="N134" t="s">
        <v>2148</v>
      </c>
      <c r="O134" s="358" t="s">
        <v>386</v>
      </c>
      <c r="P134" s="358" t="s">
        <v>2149</v>
      </c>
      <c r="Q134" s="358" t="s">
        <v>1692</v>
      </c>
      <c r="R134" t="s">
        <v>2150</v>
      </c>
      <c r="S134" t="s">
        <v>1670</v>
      </c>
      <c r="T134" t="s">
        <v>1677</v>
      </c>
      <c r="U134" t="s">
        <v>1670</v>
      </c>
      <c r="V134" t="s">
        <v>1668</v>
      </c>
      <c r="W134" t="s">
        <v>2038</v>
      </c>
      <c r="X134" t="s">
        <v>2148</v>
      </c>
      <c r="Y134" s="358" t="s">
        <v>1680</v>
      </c>
      <c r="Z134" t="s">
        <v>2179</v>
      </c>
      <c r="AA134" t="s">
        <v>2180</v>
      </c>
      <c r="AB134" s="358"/>
    </row>
    <row r="135" spans="1:28" x14ac:dyDescent="0.35">
      <c r="A135" t="s">
        <v>156</v>
      </c>
      <c r="B135" t="s">
        <v>386</v>
      </c>
      <c r="C135" t="s">
        <v>386</v>
      </c>
      <c r="D135" t="s">
        <v>1668</v>
      </c>
      <c r="E135" t="s">
        <v>2181</v>
      </c>
      <c r="F135" t="s">
        <v>594</v>
      </c>
      <c r="G135" t="s">
        <v>1670</v>
      </c>
      <c r="H135" t="s">
        <v>2182</v>
      </c>
      <c r="I135" t="s">
        <v>2183</v>
      </c>
      <c r="K135" t="s">
        <v>2184</v>
      </c>
      <c r="L135" t="s">
        <v>1672</v>
      </c>
      <c r="M135" t="s">
        <v>1289</v>
      </c>
      <c r="N135" t="s">
        <v>2185</v>
      </c>
      <c r="O135" s="358" t="s">
        <v>386</v>
      </c>
      <c r="P135" s="358" t="s">
        <v>2186</v>
      </c>
      <c r="Q135" s="358" t="s">
        <v>1692</v>
      </c>
      <c r="R135" t="s">
        <v>2187</v>
      </c>
      <c r="S135" t="s">
        <v>1670</v>
      </c>
      <c r="T135" t="s">
        <v>1677</v>
      </c>
      <c r="U135" t="s">
        <v>1670</v>
      </c>
      <c r="V135" t="s">
        <v>1668</v>
      </c>
      <c r="W135" t="s">
        <v>2038</v>
      </c>
      <c r="X135" t="s">
        <v>1911</v>
      </c>
      <c r="Y135" s="358" t="s">
        <v>1680</v>
      </c>
      <c r="Z135" t="s">
        <v>2188</v>
      </c>
      <c r="AA135" t="s">
        <v>2189</v>
      </c>
      <c r="AB135" s="358"/>
    </row>
    <row r="136" spans="1:28" x14ac:dyDescent="0.35">
      <c r="A136" t="s">
        <v>156</v>
      </c>
      <c r="B136" t="s">
        <v>386</v>
      </c>
      <c r="C136" t="s">
        <v>386</v>
      </c>
      <c r="D136" t="s">
        <v>1668</v>
      </c>
      <c r="E136" t="s">
        <v>2181</v>
      </c>
      <c r="F136" t="s">
        <v>594</v>
      </c>
      <c r="G136" t="s">
        <v>1670</v>
      </c>
      <c r="H136" t="s">
        <v>2182</v>
      </c>
      <c r="I136" t="s">
        <v>2183</v>
      </c>
      <c r="K136" t="s">
        <v>2184</v>
      </c>
      <c r="L136" t="s">
        <v>1672</v>
      </c>
      <c r="M136" t="s">
        <v>1289</v>
      </c>
      <c r="N136" t="s">
        <v>2185</v>
      </c>
      <c r="O136" s="358" t="s">
        <v>386</v>
      </c>
      <c r="P136" s="358" t="s">
        <v>2186</v>
      </c>
      <c r="Q136" s="358" t="s">
        <v>1692</v>
      </c>
      <c r="R136" t="s">
        <v>2187</v>
      </c>
      <c r="S136" t="s">
        <v>1670</v>
      </c>
      <c r="T136" t="s">
        <v>1677</v>
      </c>
      <c r="U136" t="s">
        <v>1670</v>
      </c>
      <c r="V136" t="s">
        <v>1668</v>
      </c>
      <c r="W136" t="s">
        <v>2038</v>
      </c>
      <c r="X136" t="s">
        <v>1937</v>
      </c>
      <c r="Y136" s="358" t="s">
        <v>1792</v>
      </c>
      <c r="Z136" t="s">
        <v>2190</v>
      </c>
      <c r="AA136" t="s">
        <v>2191</v>
      </c>
      <c r="AB136" s="358"/>
    </row>
    <row r="137" spans="1:28" x14ac:dyDescent="0.35">
      <c r="A137" t="s">
        <v>156</v>
      </c>
      <c r="B137" t="s">
        <v>386</v>
      </c>
      <c r="C137" t="s">
        <v>386</v>
      </c>
      <c r="D137" t="s">
        <v>1668</v>
      </c>
      <c r="E137" t="s">
        <v>2181</v>
      </c>
      <c r="F137" t="s">
        <v>594</v>
      </c>
      <c r="G137" t="s">
        <v>1670</v>
      </c>
      <c r="H137" t="s">
        <v>2182</v>
      </c>
      <c r="I137" t="s">
        <v>2183</v>
      </c>
      <c r="K137" t="s">
        <v>2184</v>
      </c>
      <c r="L137" t="s">
        <v>1672</v>
      </c>
      <c r="M137" t="s">
        <v>1289</v>
      </c>
      <c r="N137" t="s">
        <v>2185</v>
      </c>
      <c r="O137" s="358" t="s">
        <v>386</v>
      </c>
      <c r="P137" s="358" t="s">
        <v>2186</v>
      </c>
      <c r="Q137" s="358" t="s">
        <v>1692</v>
      </c>
      <c r="R137" t="s">
        <v>2187</v>
      </c>
      <c r="S137" t="s">
        <v>1670</v>
      </c>
      <c r="T137" t="s">
        <v>1677</v>
      </c>
      <c r="U137" t="s">
        <v>1670</v>
      </c>
      <c r="V137" t="s">
        <v>1668</v>
      </c>
      <c r="W137" t="s">
        <v>2038</v>
      </c>
      <c r="X137" t="s">
        <v>2192</v>
      </c>
      <c r="Y137" s="358" t="s">
        <v>1680</v>
      </c>
      <c r="Z137" t="s">
        <v>2193</v>
      </c>
      <c r="AA137" t="s">
        <v>2194</v>
      </c>
      <c r="AB137" s="358"/>
    </row>
    <row r="138" spans="1:28" x14ac:dyDescent="0.35">
      <c r="A138" t="s">
        <v>156</v>
      </c>
      <c r="B138" t="s">
        <v>386</v>
      </c>
      <c r="C138" t="s">
        <v>386</v>
      </c>
      <c r="D138" t="s">
        <v>1668</v>
      </c>
      <c r="E138" t="s">
        <v>2181</v>
      </c>
      <c r="F138" t="s">
        <v>594</v>
      </c>
      <c r="G138" t="s">
        <v>1670</v>
      </c>
      <c r="H138" t="s">
        <v>2182</v>
      </c>
      <c r="I138" t="s">
        <v>2183</v>
      </c>
      <c r="K138" t="s">
        <v>2184</v>
      </c>
      <c r="L138" t="s">
        <v>1672</v>
      </c>
      <c r="M138" t="s">
        <v>1289</v>
      </c>
      <c r="N138" t="s">
        <v>2185</v>
      </c>
      <c r="O138" s="358" t="s">
        <v>386</v>
      </c>
      <c r="P138" s="358" t="s">
        <v>2186</v>
      </c>
      <c r="Q138" s="358" t="s">
        <v>1692</v>
      </c>
      <c r="R138" t="s">
        <v>2187</v>
      </c>
      <c r="S138" t="s">
        <v>1670</v>
      </c>
      <c r="T138" t="s">
        <v>1677</v>
      </c>
      <c r="U138" t="s">
        <v>1670</v>
      </c>
      <c r="V138" t="s">
        <v>1668</v>
      </c>
      <c r="W138" t="s">
        <v>2038</v>
      </c>
      <c r="X138" t="s">
        <v>1937</v>
      </c>
      <c r="Y138" s="358" t="s">
        <v>1680</v>
      </c>
      <c r="Z138" t="s">
        <v>2195</v>
      </c>
      <c r="AA138" t="s">
        <v>2191</v>
      </c>
      <c r="AB138" s="358"/>
    </row>
    <row r="139" spans="1:28" x14ac:dyDescent="0.35">
      <c r="A139" t="s">
        <v>156</v>
      </c>
      <c r="B139" t="s">
        <v>386</v>
      </c>
      <c r="C139" t="s">
        <v>386</v>
      </c>
      <c r="D139" t="s">
        <v>1668</v>
      </c>
      <c r="E139" t="s">
        <v>2196</v>
      </c>
      <c r="F139" t="s">
        <v>599</v>
      </c>
      <c r="G139" t="s">
        <v>1670</v>
      </c>
      <c r="H139" t="s">
        <v>2197</v>
      </c>
      <c r="I139" t="s">
        <v>2198</v>
      </c>
      <c r="K139" t="s">
        <v>2199</v>
      </c>
      <c r="L139" t="s">
        <v>1672</v>
      </c>
      <c r="M139" t="s">
        <v>2200</v>
      </c>
      <c r="N139" t="s">
        <v>2148</v>
      </c>
      <c r="O139" s="358" t="s">
        <v>386</v>
      </c>
      <c r="P139" s="358" t="s">
        <v>2165</v>
      </c>
      <c r="Q139" s="358" t="s">
        <v>1692</v>
      </c>
      <c r="R139" t="s">
        <v>2150</v>
      </c>
      <c r="S139" t="s">
        <v>1670</v>
      </c>
      <c r="T139" t="s">
        <v>1677</v>
      </c>
      <c r="U139" t="s">
        <v>1670</v>
      </c>
      <c r="V139" t="s">
        <v>1668</v>
      </c>
      <c r="W139" t="s">
        <v>2151</v>
      </c>
      <c r="X139" t="s">
        <v>2148</v>
      </c>
      <c r="Y139" s="358" t="s">
        <v>1792</v>
      </c>
      <c r="Z139" t="s">
        <v>2201</v>
      </c>
      <c r="AA139" t="s">
        <v>2202</v>
      </c>
      <c r="AB139" s="358"/>
    </row>
    <row r="140" spans="1:28" x14ac:dyDescent="0.35">
      <c r="A140" t="s">
        <v>156</v>
      </c>
      <c r="B140" t="s">
        <v>386</v>
      </c>
      <c r="C140" t="s">
        <v>386</v>
      </c>
      <c r="D140" t="s">
        <v>1668</v>
      </c>
      <c r="E140" t="s">
        <v>2196</v>
      </c>
      <c r="F140" t="s">
        <v>599</v>
      </c>
      <c r="G140" t="s">
        <v>1670</v>
      </c>
      <c r="H140" t="s">
        <v>2203</v>
      </c>
      <c r="I140" t="s">
        <v>2204</v>
      </c>
      <c r="K140" t="s">
        <v>2205</v>
      </c>
      <c r="L140" t="s">
        <v>1672</v>
      </c>
      <c r="M140" t="s">
        <v>2206</v>
      </c>
      <c r="N140" t="s">
        <v>2148</v>
      </c>
      <c r="O140" s="358" t="s">
        <v>386</v>
      </c>
      <c r="P140" s="358" t="s">
        <v>2165</v>
      </c>
      <c r="Q140" s="358" t="s">
        <v>1692</v>
      </c>
      <c r="R140" t="s">
        <v>2150</v>
      </c>
      <c r="S140" t="s">
        <v>1670</v>
      </c>
      <c r="T140" t="s">
        <v>1677</v>
      </c>
      <c r="U140" t="s">
        <v>1670</v>
      </c>
      <c r="V140" t="s">
        <v>1668</v>
      </c>
      <c r="W140" t="s">
        <v>2151</v>
      </c>
      <c r="X140" t="s">
        <v>2148</v>
      </c>
      <c r="Y140" s="358" t="s">
        <v>1680</v>
      </c>
      <c r="Z140" t="s">
        <v>2207</v>
      </c>
      <c r="AA140" t="s">
        <v>2208</v>
      </c>
      <c r="AB140" s="358"/>
    </row>
    <row r="141" spans="1:28" x14ac:dyDescent="0.35">
      <c r="A141" t="s">
        <v>156</v>
      </c>
      <c r="B141" t="s">
        <v>386</v>
      </c>
      <c r="C141" t="s">
        <v>386</v>
      </c>
      <c r="D141" t="s">
        <v>1668</v>
      </c>
      <c r="E141" t="s">
        <v>2209</v>
      </c>
      <c r="F141" t="s">
        <v>604</v>
      </c>
      <c r="G141" t="s">
        <v>1670</v>
      </c>
      <c r="H141" t="s">
        <v>2210</v>
      </c>
      <c r="I141" t="s">
        <v>2211</v>
      </c>
      <c r="K141" t="s">
        <v>2212</v>
      </c>
      <c r="L141" t="s">
        <v>1672</v>
      </c>
      <c r="M141" t="s">
        <v>2213</v>
      </c>
      <c r="N141" t="s">
        <v>2148</v>
      </c>
      <c r="O141" s="358" t="s">
        <v>386</v>
      </c>
      <c r="P141" s="358" t="s">
        <v>2165</v>
      </c>
      <c r="Q141" s="358" t="s">
        <v>1692</v>
      </c>
      <c r="R141" t="s">
        <v>2150</v>
      </c>
      <c r="S141" t="s">
        <v>1670</v>
      </c>
      <c r="T141" t="s">
        <v>1677</v>
      </c>
      <c r="U141" t="s">
        <v>1670</v>
      </c>
      <c r="V141" t="s">
        <v>1668</v>
      </c>
      <c r="W141" t="s">
        <v>2151</v>
      </c>
      <c r="X141" t="s">
        <v>2148</v>
      </c>
      <c r="Y141" s="358" t="s">
        <v>1680</v>
      </c>
      <c r="Z141" t="s">
        <v>2214</v>
      </c>
      <c r="AA141" t="s">
        <v>2215</v>
      </c>
      <c r="AB141" s="358"/>
    </row>
    <row r="142" spans="1:28" x14ac:dyDescent="0.35">
      <c r="A142" t="s">
        <v>156</v>
      </c>
      <c r="B142" t="s">
        <v>386</v>
      </c>
      <c r="C142" t="s">
        <v>386</v>
      </c>
      <c r="D142" t="s">
        <v>1668</v>
      </c>
      <c r="E142" t="s">
        <v>2216</v>
      </c>
      <c r="F142" t="s">
        <v>607</v>
      </c>
      <c r="G142" t="s">
        <v>1670</v>
      </c>
      <c r="H142" t="s">
        <v>2217</v>
      </c>
      <c r="I142" t="s">
        <v>2218</v>
      </c>
      <c r="K142" t="s">
        <v>2219</v>
      </c>
      <c r="L142" t="s">
        <v>1672</v>
      </c>
      <c r="M142" t="s">
        <v>2220</v>
      </c>
      <c r="N142" t="s">
        <v>2148</v>
      </c>
      <c r="O142" s="358" t="s">
        <v>386</v>
      </c>
      <c r="P142" s="358" t="s">
        <v>2221</v>
      </c>
      <c r="Q142" s="358" t="s">
        <v>1692</v>
      </c>
      <c r="R142" t="s">
        <v>2150</v>
      </c>
      <c r="S142" t="s">
        <v>1670</v>
      </c>
      <c r="T142" t="s">
        <v>1677</v>
      </c>
      <c r="U142" t="s">
        <v>1670</v>
      </c>
      <c r="V142" t="s">
        <v>1668</v>
      </c>
      <c r="W142" t="s">
        <v>2151</v>
      </c>
      <c r="X142" t="s">
        <v>2148</v>
      </c>
      <c r="Y142" s="358" t="s">
        <v>1680</v>
      </c>
      <c r="Z142" t="s">
        <v>2222</v>
      </c>
      <c r="AA142" t="s">
        <v>2223</v>
      </c>
      <c r="AB142" s="358"/>
    </row>
    <row r="143" spans="1:28" x14ac:dyDescent="0.35">
      <c r="A143" t="s">
        <v>70</v>
      </c>
      <c r="B143" t="s">
        <v>386</v>
      </c>
      <c r="C143" t="s">
        <v>386</v>
      </c>
      <c r="D143" t="s">
        <v>1668</v>
      </c>
      <c r="E143" t="s">
        <v>2224</v>
      </c>
      <c r="F143" t="s">
        <v>433</v>
      </c>
      <c r="G143" t="s">
        <v>1670</v>
      </c>
      <c r="H143" t="s">
        <v>2225</v>
      </c>
      <c r="I143" t="s">
        <v>1209</v>
      </c>
      <c r="J143" t="s">
        <v>2367</v>
      </c>
      <c r="K143" t="s">
        <v>1210</v>
      </c>
      <c r="L143" t="s">
        <v>1672</v>
      </c>
      <c r="M143" t="s">
        <v>1211</v>
      </c>
      <c r="N143" t="s">
        <v>2226</v>
      </c>
      <c r="O143" s="358" t="s">
        <v>386</v>
      </c>
      <c r="P143" s="358" t="s">
        <v>2227</v>
      </c>
      <c r="Q143" s="358" t="s">
        <v>1675</v>
      </c>
      <c r="R143" t="s">
        <v>1676</v>
      </c>
      <c r="S143" t="s">
        <v>1670</v>
      </c>
      <c r="T143" t="s">
        <v>1677</v>
      </c>
      <c r="U143" t="s">
        <v>1670</v>
      </c>
      <c r="V143" t="s">
        <v>1668</v>
      </c>
      <c r="W143" t="s">
        <v>1692</v>
      </c>
      <c r="X143" t="s">
        <v>2226</v>
      </c>
      <c r="Y143" s="358" t="s">
        <v>1680</v>
      </c>
      <c r="Z143" t="s">
        <v>2228</v>
      </c>
      <c r="AA143" t="s">
        <v>386</v>
      </c>
      <c r="AB143" s="358"/>
    </row>
    <row r="144" spans="1:28" x14ac:dyDescent="0.35">
      <c r="A144" t="s">
        <v>70</v>
      </c>
      <c r="B144" t="s">
        <v>386</v>
      </c>
      <c r="C144" t="s">
        <v>386</v>
      </c>
      <c r="D144" t="s">
        <v>1668</v>
      </c>
      <c r="E144" t="s">
        <v>2224</v>
      </c>
      <c r="F144" t="s">
        <v>433</v>
      </c>
      <c r="G144" t="s">
        <v>1670</v>
      </c>
      <c r="H144" t="s">
        <v>2229</v>
      </c>
      <c r="I144" t="s">
        <v>1198</v>
      </c>
      <c r="J144" t="s">
        <v>2448</v>
      </c>
      <c r="K144" t="s">
        <v>1199</v>
      </c>
      <c r="L144" t="s">
        <v>1672</v>
      </c>
      <c r="M144" t="s">
        <v>1200</v>
      </c>
      <c r="N144" t="s">
        <v>2226</v>
      </c>
      <c r="O144" s="358" t="s">
        <v>386</v>
      </c>
      <c r="P144" s="358" t="s">
        <v>2227</v>
      </c>
      <c r="Q144" s="358" t="s">
        <v>1675</v>
      </c>
      <c r="R144" t="s">
        <v>1676</v>
      </c>
      <c r="S144" t="s">
        <v>1670</v>
      </c>
      <c r="T144" t="s">
        <v>1677</v>
      </c>
      <c r="U144" t="s">
        <v>1670</v>
      </c>
      <c r="V144" t="s">
        <v>1668</v>
      </c>
      <c r="W144" t="s">
        <v>1692</v>
      </c>
      <c r="X144" t="s">
        <v>2226</v>
      </c>
      <c r="Y144" s="358" t="s">
        <v>1680</v>
      </c>
      <c r="Z144" t="s">
        <v>2230</v>
      </c>
      <c r="AA144" t="s">
        <v>2231</v>
      </c>
      <c r="AB144" s="358"/>
    </row>
    <row r="145" spans="1:28" x14ac:dyDescent="0.35">
      <c r="A145" t="s">
        <v>70</v>
      </c>
      <c r="B145" t="s">
        <v>386</v>
      </c>
      <c r="C145" t="s">
        <v>386</v>
      </c>
      <c r="D145" t="s">
        <v>1668</v>
      </c>
      <c r="E145" t="s">
        <v>2224</v>
      </c>
      <c r="F145" t="s">
        <v>433</v>
      </c>
      <c r="G145" t="s">
        <v>1670</v>
      </c>
      <c r="H145" t="s">
        <v>2232</v>
      </c>
      <c r="I145" t="s">
        <v>1201</v>
      </c>
      <c r="J145" t="s">
        <v>2449</v>
      </c>
      <c r="K145" t="s">
        <v>1202</v>
      </c>
      <c r="L145" t="s">
        <v>1672</v>
      </c>
      <c r="M145" t="s">
        <v>2233</v>
      </c>
      <c r="N145" t="s">
        <v>2226</v>
      </c>
      <c r="O145" s="358" t="s">
        <v>386</v>
      </c>
      <c r="P145" s="358" t="s">
        <v>2227</v>
      </c>
      <c r="Q145" s="358" t="s">
        <v>1675</v>
      </c>
      <c r="R145" t="s">
        <v>1676</v>
      </c>
      <c r="S145" t="s">
        <v>1670</v>
      </c>
      <c r="T145" t="s">
        <v>1677</v>
      </c>
      <c r="U145" t="s">
        <v>1670</v>
      </c>
      <c r="V145" t="s">
        <v>1668</v>
      </c>
      <c r="W145" t="s">
        <v>1692</v>
      </c>
      <c r="X145" t="s">
        <v>2226</v>
      </c>
      <c r="Y145" s="358" t="s">
        <v>1680</v>
      </c>
      <c r="Z145" t="s">
        <v>2234</v>
      </c>
      <c r="AA145" t="s">
        <v>2235</v>
      </c>
      <c r="AB145" s="358"/>
    </row>
    <row r="146" spans="1:28" x14ac:dyDescent="0.35">
      <c r="A146" t="s">
        <v>70</v>
      </c>
      <c r="B146" t="s">
        <v>386</v>
      </c>
      <c r="C146" t="s">
        <v>386</v>
      </c>
      <c r="D146" t="s">
        <v>1668</v>
      </c>
      <c r="E146" t="s">
        <v>2224</v>
      </c>
      <c r="F146" t="s">
        <v>433</v>
      </c>
      <c r="G146" t="s">
        <v>1670</v>
      </c>
      <c r="H146" t="s">
        <v>2236</v>
      </c>
      <c r="I146" t="s">
        <v>1203</v>
      </c>
      <c r="J146" t="s">
        <v>2450</v>
      </c>
      <c r="K146" t="s">
        <v>1204</v>
      </c>
      <c r="L146" t="s">
        <v>1672</v>
      </c>
      <c r="M146" t="s">
        <v>1205</v>
      </c>
      <c r="N146" t="s">
        <v>2226</v>
      </c>
      <c r="O146" s="358" t="s">
        <v>386</v>
      </c>
      <c r="P146" s="358" t="s">
        <v>2227</v>
      </c>
      <c r="Q146" s="358" t="s">
        <v>1675</v>
      </c>
      <c r="R146" t="s">
        <v>1676</v>
      </c>
      <c r="S146" t="s">
        <v>1670</v>
      </c>
      <c r="T146" t="s">
        <v>1677</v>
      </c>
      <c r="U146" t="s">
        <v>1670</v>
      </c>
      <c r="V146" t="s">
        <v>1668</v>
      </c>
      <c r="W146" t="s">
        <v>1692</v>
      </c>
      <c r="X146" t="s">
        <v>2226</v>
      </c>
      <c r="Y146" s="358" t="s">
        <v>1680</v>
      </c>
      <c r="Z146" t="s">
        <v>2237</v>
      </c>
      <c r="AA146" t="s">
        <v>2238</v>
      </c>
      <c r="AB146" s="358"/>
    </row>
    <row r="147" spans="1:28" x14ac:dyDescent="0.35">
      <c r="A147" t="s">
        <v>70</v>
      </c>
      <c r="B147" t="s">
        <v>386</v>
      </c>
      <c r="C147" t="s">
        <v>386</v>
      </c>
      <c r="D147" t="s">
        <v>1668</v>
      </c>
      <c r="E147" t="s">
        <v>2224</v>
      </c>
      <c r="F147" t="s">
        <v>433</v>
      </c>
      <c r="G147" t="s">
        <v>1670</v>
      </c>
      <c r="H147" t="s">
        <v>2239</v>
      </c>
      <c r="I147" t="s">
        <v>1206</v>
      </c>
      <c r="J147" t="s">
        <v>2451</v>
      </c>
      <c r="K147" t="s">
        <v>2240</v>
      </c>
      <c r="L147" t="s">
        <v>1672</v>
      </c>
      <c r="M147" t="s">
        <v>1208</v>
      </c>
      <c r="N147" t="s">
        <v>2226</v>
      </c>
      <c r="O147" s="358" t="s">
        <v>386</v>
      </c>
      <c r="P147" s="358" t="s">
        <v>2227</v>
      </c>
      <c r="Q147" s="358" t="s">
        <v>1675</v>
      </c>
      <c r="R147" t="s">
        <v>1676</v>
      </c>
      <c r="S147" t="s">
        <v>1670</v>
      </c>
      <c r="T147" t="s">
        <v>1677</v>
      </c>
      <c r="U147" t="s">
        <v>1670</v>
      </c>
      <c r="V147" t="s">
        <v>1668</v>
      </c>
      <c r="W147" t="s">
        <v>1692</v>
      </c>
      <c r="X147" t="s">
        <v>2226</v>
      </c>
      <c r="Y147" s="358" t="s">
        <v>1680</v>
      </c>
      <c r="Z147" t="s">
        <v>2234</v>
      </c>
      <c r="AA147" t="s">
        <v>2235</v>
      </c>
      <c r="AB147" s="358"/>
    </row>
    <row r="148" spans="1:28" x14ac:dyDescent="0.35">
      <c r="A148" t="s">
        <v>70</v>
      </c>
      <c r="B148" t="s">
        <v>386</v>
      </c>
      <c r="C148" t="s">
        <v>386</v>
      </c>
      <c r="D148" t="s">
        <v>1668</v>
      </c>
      <c r="E148" t="s">
        <v>2241</v>
      </c>
      <c r="F148" t="s">
        <v>448</v>
      </c>
      <c r="G148" t="s">
        <v>1670</v>
      </c>
      <c r="H148" t="s">
        <v>2242</v>
      </c>
      <c r="I148" t="s">
        <v>1212</v>
      </c>
      <c r="J148" t="s">
        <v>2452</v>
      </c>
      <c r="K148" t="s">
        <v>1213</v>
      </c>
      <c r="L148" t="s">
        <v>1672</v>
      </c>
      <c r="M148" t="s">
        <v>2243</v>
      </c>
      <c r="N148" t="s">
        <v>2226</v>
      </c>
      <c r="O148" s="358" t="s">
        <v>386</v>
      </c>
      <c r="P148" s="358" t="s">
        <v>2244</v>
      </c>
      <c r="Q148" s="358" t="s">
        <v>1675</v>
      </c>
      <c r="R148" t="s">
        <v>1676</v>
      </c>
      <c r="S148" t="s">
        <v>1670</v>
      </c>
      <c r="T148" t="s">
        <v>1677</v>
      </c>
      <c r="U148" t="s">
        <v>1670</v>
      </c>
      <c r="V148" t="s">
        <v>1668</v>
      </c>
      <c r="W148" t="s">
        <v>1692</v>
      </c>
      <c r="X148" t="s">
        <v>2226</v>
      </c>
      <c r="Y148" s="358" t="s">
        <v>1680</v>
      </c>
      <c r="Z148" t="s">
        <v>2245</v>
      </c>
      <c r="AA148" t="s">
        <v>2246</v>
      </c>
      <c r="AB148" s="358"/>
    </row>
    <row r="149" spans="1:28" x14ac:dyDescent="0.35">
      <c r="A149" t="s">
        <v>70</v>
      </c>
      <c r="B149" t="s">
        <v>386</v>
      </c>
      <c r="C149" t="s">
        <v>386</v>
      </c>
      <c r="D149" t="s">
        <v>1668</v>
      </c>
      <c r="E149" t="s">
        <v>2241</v>
      </c>
      <c r="F149" t="s">
        <v>448</v>
      </c>
      <c r="G149" t="s">
        <v>1670</v>
      </c>
      <c r="H149" t="s">
        <v>2247</v>
      </c>
      <c r="I149" t="s">
        <v>1214</v>
      </c>
      <c r="J149" t="s">
        <v>2453</v>
      </c>
      <c r="K149" t="s">
        <v>2248</v>
      </c>
      <c r="L149" t="s">
        <v>1672</v>
      </c>
      <c r="M149" t="s">
        <v>1216</v>
      </c>
      <c r="N149" t="s">
        <v>2226</v>
      </c>
      <c r="O149" s="358" t="s">
        <v>386</v>
      </c>
      <c r="P149" s="358" t="s">
        <v>2244</v>
      </c>
      <c r="Q149" s="358" t="s">
        <v>1675</v>
      </c>
      <c r="R149" t="s">
        <v>1676</v>
      </c>
      <c r="S149" t="s">
        <v>1670</v>
      </c>
      <c r="T149" t="s">
        <v>1677</v>
      </c>
      <c r="U149" t="s">
        <v>1670</v>
      </c>
      <c r="V149" t="s">
        <v>1668</v>
      </c>
      <c r="W149" t="s">
        <v>1692</v>
      </c>
      <c r="X149" t="s">
        <v>2226</v>
      </c>
      <c r="Y149" s="358" t="s">
        <v>1680</v>
      </c>
      <c r="Z149" t="s">
        <v>2249</v>
      </c>
      <c r="AA149" t="s">
        <v>386</v>
      </c>
      <c r="AB149" s="358"/>
    </row>
    <row r="150" spans="1:28" x14ac:dyDescent="0.35">
      <c r="A150" t="s">
        <v>70</v>
      </c>
      <c r="B150" t="s">
        <v>386</v>
      </c>
      <c r="C150" t="s">
        <v>386</v>
      </c>
      <c r="D150" t="s">
        <v>1668</v>
      </c>
      <c r="E150" t="s">
        <v>2241</v>
      </c>
      <c r="F150" t="s">
        <v>448</v>
      </c>
      <c r="G150" t="s">
        <v>1670</v>
      </c>
      <c r="H150" t="s">
        <v>2250</v>
      </c>
      <c r="I150" t="s">
        <v>1217</v>
      </c>
      <c r="J150" t="s">
        <v>2454</v>
      </c>
      <c r="K150" t="s">
        <v>1218</v>
      </c>
      <c r="L150" t="s">
        <v>1672</v>
      </c>
      <c r="M150" t="s">
        <v>1219</v>
      </c>
      <c r="N150" t="s">
        <v>2226</v>
      </c>
      <c r="O150" s="358" t="s">
        <v>386</v>
      </c>
      <c r="P150" s="358" t="s">
        <v>2244</v>
      </c>
      <c r="Q150" s="358" t="s">
        <v>1675</v>
      </c>
      <c r="R150" t="s">
        <v>1676</v>
      </c>
      <c r="S150" t="s">
        <v>1670</v>
      </c>
      <c r="T150" t="s">
        <v>1677</v>
      </c>
      <c r="U150" t="s">
        <v>1670</v>
      </c>
      <c r="V150" t="s">
        <v>1668</v>
      </c>
      <c r="W150" t="s">
        <v>1692</v>
      </c>
      <c r="X150" t="s">
        <v>2226</v>
      </c>
      <c r="Y150" s="358" t="s">
        <v>1680</v>
      </c>
      <c r="Z150" t="s">
        <v>2251</v>
      </c>
      <c r="AA150" t="s">
        <v>2252</v>
      </c>
      <c r="AB150" s="358"/>
    </row>
    <row r="151" spans="1:28" x14ac:dyDescent="0.35">
      <c r="A151" t="s">
        <v>70</v>
      </c>
      <c r="B151" t="s">
        <v>386</v>
      </c>
      <c r="C151" t="s">
        <v>386</v>
      </c>
      <c r="D151" t="s">
        <v>1668</v>
      </c>
      <c r="E151" t="s">
        <v>2241</v>
      </c>
      <c r="F151" t="s">
        <v>448</v>
      </c>
      <c r="G151" t="s">
        <v>1670</v>
      </c>
      <c r="H151" t="s">
        <v>2253</v>
      </c>
      <c r="I151" t="s">
        <v>1220</v>
      </c>
      <c r="J151" t="s">
        <v>2455</v>
      </c>
      <c r="K151" t="s">
        <v>1221</v>
      </c>
      <c r="L151" t="s">
        <v>1672</v>
      </c>
      <c r="M151" t="s">
        <v>1222</v>
      </c>
      <c r="N151" t="s">
        <v>2226</v>
      </c>
      <c r="O151" s="358" t="s">
        <v>386</v>
      </c>
      <c r="P151" s="358" t="s">
        <v>2244</v>
      </c>
      <c r="Q151" s="358" t="s">
        <v>1675</v>
      </c>
      <c r="R151" t="s">
        <v>1676</v>
      </c>
      <c r="S151" t="s">
        <v>1670</v>
      </c>
      <c r="T151" t="s">
        <v>1677</v>
      </c>
      <c r="U151" t="s">
        <v>1670</v>
      </c>
      <c r="V151" t="s">
        <v>1668</v>
      </c>
      <c r="W151" t="s">
        <v>1692</v>
      </c>
      <c r="X151" t="s">
        <v>2226</v>
      </c>
      <c r="Y151" s="358" t="s">
        <v>1680</v>
      </c>
      <c r="Z151" t="s">
        <v>2254</v>
      </c>
      <c r="AA151" t="s">
        <v>2255</v>
      </c>
      <c r="AB151" s="358"/>
    </row>
    <row r="152" spans="1:28" x14ac:dyDescent="0.35">
      <c r="A152" t="s">
        <v>70</v>
      </c>
      <c r="B152" t="s">
        <v>386</v>
      </c>
      <c r="C152" t="s">
        <v>386</v>
      </c>
      <c r="D152" t="s">
        <v>1668</v>
      </c>
      <c r="E152" t="s">
        <v>2241</v>
      </c>
      <c r="F152" t="s">
        <v>448</v>
      </c>
      <c r="G152" t="s">
        <v>1670</v>
      </c>
      <c r="H152" t="s">
        <v>2256</v>
      </c>
      <c r="I152" t="s">
        <v>1223</v>
      </c>
      <c r="J152" t="s">
        <v>2456</v>
      </c>
      <c r="K152" t="s">
        <v>1224</v>
      </c>
      <c r="L152" t="s">
        <v>1672</v>
      </c>
      <c r="M152" t="s">
        <v>1226</v>
      </c>
      <c r="N152" t="s">
        <v>2226</v>
      </c>
      <c r="O152" s="358" t="s">
        <v>386</v>
      </c>
      <c r="P152" s="358" t="s">
        <v>386</v>
      </c>
      <c r="Q152" s="358" t="s">
        <v>1675</v>
      </c>
      <c r="R152" t="s">
        <v>1676</v>
      </c>
      <c r="S152" t="s">
        <v>1670</v>
      </c>
      <c r="T152" t="s">
        <v>1677</v>
      </c>
      <c r="U152" t="s">
        <v>1670</v>
      </c>
      <c r="V152" t="s">
        <v>1668</v>
      </c>
      <c r="W152" t="s">
        <v>1692</v>
      </c>
      <c r="X152" t="s">
        <v>2226</v>
      </c>
      <c r="Y152" s="358" t="s">
        <v>1680</v>
      </c>
      <c r="Z152" t="s">
        <v>2257</v>
      </c>
      <c r="AA152" t="s">
        <v>2258</v>
      </c>
      <c r="AB152" s="358"/>
    </row>
    <row r="153" spans="1:28" x14ac:dyDescent="0.35">
      <c r="A153" t="s">
        <v>70</v>
      </c>
      <c r="B153" t="s">
        <v>386</v>
      </c>
      <c r="C153" t="s">
        <v>386</v>
      </c>
      <c r="D153" t="s">
        <v>1668</v>
      </c>
      <c r="E153" t="s">
        <v>2241</v>
      </c>
      <c r="F153" t="s">
        <v>448</v>
      </c>
      <c r="G153" t="s">
        <v>1670</v>
      </c>
      <c r="H153" t="s">
        <v>2259</v>
      </c>
      <c r="I153" t="s">
        <v>1227</v>
      </c>
      <c r="J153" t="s">
        <v>2457</v>
      </c>
      <c r="K153" t="s">
        <v>2260</v>
      </c>
      <c r="L153" t="s">
        <v>1672</v>
      </c>
      <c r="M153" t="s">
        <v>2261</v>
      </c>
      <c r="N153" t="s">
        <v>2226</v>
      </c>
      <c r="O153" s="358" t="s">
        <v>386</v>
      </c>
      <c r="P153" s="358" t="s">
        <v>386</v>
      </c>
      <c r="Q153" s="358" t="s">
        <v>1675</v>
      </c>
      <c r="R153" t="s">
        <v>1676</v>
      </c>
      <c r="S153" t="s">
        <v>1670</v>
      </c>
      <c r="T153" t="s">
        <v>1677</v>
      </c>
      <c r="U153" t="s">
        <v>1670</v>
      </c>
      <c r="V153" t="s">
        <v>1668</v>
      </c>
      <c r="W153" t="s">
        <v>1692</v>
      </c>
      <c r="X153" t="s">
        <v>2226</v>
      </c>
      <c r="Y153" s="358" t="s">
        <v>1680</v>
      </c>
      <c r="Z153" t="s">
        <v>2262</v>
      </c>
      <c r="AA153" t="s">
        <v>2263</v>
      </c>
      <c r="AB153" s="358"/>
    </row>
    <row r="154" spans="1:28" x14ac:dyDescent="0.35">
      <c r="A154" t="s">
        <v>49</v>
      </c>
      <c r="B154" t="s">
        <v>386</v>
      </c>
      <c r="C154" t="s">
        <v>386</v>
      </c>
      <c r="D154" t="s">
        <v>1668</v>
      </c>
      <c r="E154" t="s">
        <v>2462</v>
      </c>
      <c r="F154" t="s">
        <v>392</v>
      </c>
      <c r="G154" t="s">
        <v>2459</v>
      </c>
      <c r="H154" t="s">
        <v>2460</v>
      </c>
      <c r="I154" t="s">
        <v>1185</v>
      </c>
      <c r="J154" t="s">
        <v>2479</v>
      </c>
      <c r="K154" t="s">
        <v>1186</v>
      </c>
      <c r="L154" t="s">
        <v>1672</v>
      </c>
      <c r="M154" t="s">
        <v>1288</v>
      </c>
      <c r="N154" t="s">
        <v>2345</v>
      </c>
      <c r="O154" s="358" t="s">
        <v>386</v>
      </c>
      <c r="P154" s="358" t="s">
        <v>2346</v>
      </c>
      <c r="Q154" s="358" t="s">
        <v>1675</v>
      </c>
      <c r="R154" t="s">
        <v>1676</v>
      </c>
      <c r="S154" t="s">
        <v>1670</v>
      </c>
      <c r="T154" t="s">
        <v>1677</v>
      </c>
      <c r="U154" t="s">
        <v>1670</v>
      </c>
      <c r="V154" t="s">
        <v>1668</v>
      </c>
      <c r="W154" t="s">
        <v>1725</v>
      </c>
      <c r="X154" t="s">
        <v>2345</v>
      </c>
      <c r="Y154" s="358" t="s">
        <v>1680</v>
      </c>
      <c r="Z154" t="s">
        <v>2461</v>
      </c>
      <c r="AA154" t="s">
        <v>386</v>
      </c>
      <c r="AB154" s="358"/>
    </row>
    <row r="155" spans="1:28" x14ac:dyDescent="0.35">
      <c r="A155" t="s">
        <v>49</v>
      </c>
      <c r="B155" t="s">
        <v>386</v>
      </c>
      <c r="C155" t="s">
        <v>386</v>
      </c>
      <c r="D155" t="s">
        <v>1668</v>
      </c>
      <c r="E155" t="s">
        <v>2463</v>
      </c>
      <c r="F155" t="s">
        <v>408</v>
      </c>
      <c r="G155" t="s">
        <v>2459</v>
      </c>
      <c r="H155" t="s">
        <v>2460</v>
      </c>
      <c r="I155" t="s">
        <v>1185</v>
      </c>
      <c r="J155" t="s">
        <v>2479</v>
      </c>
      <c r="K155" t="s">
        <v>1186</v>
      </c>
      <c r="L155" t="s">
        <v>1672</v>
      </c>
      <c r="M155" t="s">
        <v>1288</v>
      </c>
      <c r="N155" t="s">
        <v>2345</v>
      </c>
      <c r="O155" s="358" t="s">
        <v>386</v>
      </c>
      <c r="P155" s="358" t="s">
        <v>2346</v>
      </c>
      <c r="Q155" s="358" t="s">
        <v>1675</v>
      </c>
      <c r="R155" t="s">
        <v>1676</v>
      </c>
      <c r="S155" t="s">
        <v>1670</v>
      </c>
      <c r="T155" t="s">
        <v>1677</v>
      </c>
      <c r="U155" t="s">
        <v>1670</v>
      </c>
      <c r="V155" t="s">
        <v>1668</v>
      </c>
      <c r="W155" t="s">
        <v>1725</v>
      </c>
      <c r="X155" t="s">
        <v>2345</v>
      </c>
      <c r="Y155" s="358" t="s">
        <v>1680</v>
      </c>
      <c r="Z155" t="s">
        <v>2461</v>
      </c>
      <c r="AA155" t="s">
        <v>386</v>
      </c>
      <c r="AB155" s="358"/>
    </row>
    <row r="156" spans="1:28" x14ac:dyDescent="0.35">
      <c r="A156" t="s">
        <v>49</v>
      </c>
      <c r="B156" t="s">
        <v>386</v>
      </c>
      <c r="C156" t="s">
        <v>386</v>
      </c>
      <c r="D156" t="s">
        <v>1668</v>
      </c>
      <c r="E156" t="s">
        <v>2464</v>
      </c>
      <c r="F156" t="s">
        <v>897</v>
      </c>
      <c r="G156" t="s">
        <v>2459</v>
      </c>
      <c r="H156" t="s">
        <v>2460</v>
      </c>
      <c r="I156" t="s">
        <v>1185</v>
      </c>
      <c r="J156" t="s">
        <v>2479</v>
      </c>
      <c r="K156" t="s">
        <v>1186</v>
      </c>
      <c r="L156" t="s">
        <v>1672</v>
      </c>
      <c r="M156" t="s">
        <v>1288</v>
      </c>
      <c r="N156" t="s">
        <v>2345</v>
      </c>
      <c r="O156" s="358" t="s">
        <v>386</v>
      </c>
      <c r="P156" s="358" t="s">
        <v>2346</v>
      </c>
      <c r="Q156" s="358" t="s">
        <v>1675</v>
      </c>
      <c r="R156" t="s">
        <v>1676</v>
      </c>
      <c r="S156" t="s">
        <v>1670</v>
      </c>
      <c r="T156" t="s">
        <v>1677</v>
      </c>
      <c r="U156" t="s">
        <v>1670</v>
      </c>
      <c r="V156" t="s">
        <v>1668</v>
      </c>
      <c r="W156" t="s">
        <v>1725</v>
      </c>
      <c r="X156" t="s">
        <v>2345</v>
      </c>
      <c r="Y156" s="358" t="s">
        <v>1680</v>
      </c>
      <c r="Z156" t="s">
        <v>2461</v>
      </c>
      <c r="AA156" t="s">
        <v>386</v>
      </c>
      <c r="AB156" s="358"/>
    </row>
    <row r="157" spans="1:28" x14ac:dyDescent="0.35">
      <c r="A157" t="s">
        <v>49</v>
      </c>
      <c r="B157" t="s">
        <v>386</v>
      </c>
      <c r="C157" t="s">
        <v>386</v>
      </c>
      <c r="D157" t="s">
        <v>1668</v>
      </c>
      <c r="E157" t="s">
        <v>2465</v>
      </c>
      <c r="F157" t="s">
        <v>625</v>
      </c>
      <c r="G157" t="s">
        <v>2459</v>
      </c>
      <c r="H157" t="s">
        <v>2460</v>
      </c>
      <c r="I157" t="s">
        <v>1185</v>
      </c>
      <c r="J157" t="s">
        <v>2479</v>
      </c>
      <c r="K157" t="s">
        <v>1186</v>
      </c>
      <c r="L157" t="s">
        <v>1672</v>
      </c>
      <c r="M157" t="s">
        <v>1288</v>
      </c>
      <c r="N157" t="s">
        <v>2345</v>
      </c>
      <c r="O157" s="358" t="s">
        <v>386</v>
      </c>
      <c r="P157" s="358" t="s">
        <v>2346</v>
      </c>
      <c r="Q157" s="358" t="s">
        <v>1675</v>
      </c>
      <c r="R157" t="s">
        <v>1676</v>
      </c>
      <c r="S157" t="s">
        <v>1670</v>
      </c>
      <c r="T157" t="s">
        <v>1677</v>
      </c>
      <c r="U157" t="s">
        <v>1670</v>
      </c>
      <c r="V157" t="s">
        <v>1668</v>
      </c>
      <c r="W157" t="s">
        <v>1725</v>
      </c>
      <c r="X157" t="s">
        <v>2345</v>
      </c>
      <c r="Y157" s="358" t="s">
        <v>1680</v>
      </c>
      <c r="Z157" t="s">
        <v>2461</v>
      </c>
      <c r="AA157" t="s">
        <v>386</v>
      </c>
      <c r="AB157" s="358"/>
    </row>
    <row r="158" spans="1:28" x14ac:dyDescent="0.35">
      <c r="A158" t="s">
        <v>49</v>
      </c>
      <c r="B158" t="s">
        <v>386</v>
      </c>
      <c r="C158" t="s">
        <v>386</v>
      </c>
      <c r="D158" t="s">
        <v>1668</v>
      </c>
      <c r="E158" t="s">
        <v>2466</v>
      </c>
      <c r="F158" t="s">
        <v>736</v>
      </c>
      <c r="G158" t="s">
        <v>2459</v>
      </c>
      <c r="H158" t="s">
        <v>2460</v>
      </c>
      <c r="I158" t="s">
        <v>1185</v>
      </c>
      <c r="J158" t="s">
        <v>2479</v>
      </c>
      <c r="K158" t="s">
        <v>1186</v>
      </c>
      <c r="L158" t="s">
        <v>1672</v>
      </c>
      <c r="M158" t="s">
        <v>1288</v>
      </c>
      <c r="N158" t="s">
        <v>2345</v>
      </c>
      <c r="O158" s="358" t="s">
        <v>386</v>
      </c>
      <c r="P158" s="358" t="s">
        <v>2346</v>
      </c>
      <c r="Q158" s="358" t="s">
        <v>1675</v>
      </c>
      <c r="R158" t="s">
        <v>1676</v>
      </c>
      <c r="S158" t="s">
        <v>1670</v>
      </c>
      <c r="T158" t="s">
        <v>1677</v>
      </c>
      <c r="U158" t="s">
        <v>1670</v>
      </c>
      <c r="V158" t="s">
        <v>1668</v>
      </c>
      <c r="W158" t="s">
        <v>1725</v>
      </c>
      <c r="X158" t="s">
        <v>2345</v>
      </c>
      <c r="Y158" s="358" t="s">
        <v>1680</v>
      </c>
      <c r="Z158" t="s">
        <v>2461</v>
      </c>
      <c r="AA158" t="s">
        <v>386</v>
      </c>
      <c r="AB158" s="358"/>
    </row>
    <row r="159" spans="1:28" x14ac:dyDescent="0.35">
      <c r="A159" t="s">
        <v>49</v>
      </c>
      <c r="B159" t="s">
        <v>386</v>
      </c>
      <c r="C159" t="s">
        <v>386</v>
      </c>
      <c r="D159" t="s">
        <v>1668</v>
      </c>
      <c r="E159" t="s">
        <v>2467</v>
      </c>
      <c r="F159" t="s">
        <v>747</v>
      </c>
      <c r="G159" t="s">
        <v>2459</v>
      </c>
      <c r="H159" t="s">
        <v>2460</v>
      </c>
      <c r="I159" t="s">
        <v>1185</v>
      </c>
      <c r="J159" t="s">
        <v>2479</v>
      </c>
      <c r="K159" t="s">
        <v>1186</v>
      </c>
      <c r="L159" t="s">
        <v>1672</v>
      </c>
      <c r="M159" t="s">
        <v>1288</v>
      </c>
      <c r="N159" t="s">
        <v>2345</v>
      </c>
      <c r="O159" s="358" t="s">
        <v>386</v>
      </c>
      <c r="P159" s="358" t="s">
        <v>2346</v>
      </c>
      <c r="Q159" s="358" t="s">
        <v>1675</v>
      </c>
      <c r="R159" t="s">
        <v>1676</v>
      </c>
      <c r="S159" t="s">
        <v>1670</v>
      </c>
      <c r="T159" t="s">
        <v>1677</v>
      </c>
      <c r="U159" t="s">
        <v>1670</v>
      </c>
      <c r="V159" t="s">
        <v>1668</v>
      </c>
      <c r="W159" t="s">
        <v>1725</v>
      </c>
      <c r="X159" t="s">
        <v>2345</v>
      </c>
      <c r="Y159" s="358" t="s">
        <v>1680</v>
      </c>
      <c r="Z159" t="s">
        <v>2461</v>
      </c>
      <c r="AA159" t="s">
        <v>386</v>
      </c>
      <c r="AB159" s="358"/>
    </row>
    <row r="160" spans="1:28" x14ac:dyDescent="0.35">
      <c r="A160" t="s">
        <v>49</v>
      </c>
      <c r="B160" t="s">
        <v>386</v>
      </c>
      <c r="C160" t="s">
        <v>386</v>
      </c>
      <c r="D160" t="s">
        <v>1668</v>
      </c>
      <c r="E160" t="s">
        <v>2468</v>
      </c>
      <c r="F160" t="s">
        <v>760</v>
      </c>
      <c r="G160" t="s">
        <v>2459</v>
      </c>
      <c r="H160" t="s">
        <v>2460</v>
      </c>
      <c r="I160" t="s">
        <v>1185</v>
      </c>
      <c r="J160" t="s">
        <v>2479</v>
      </c>
      <c r="K160" t="s">
        <v>1186</v>
      </c>
      <c r="L160" t="s">
        <v>1672</v>
      </c>
      <c r="M160" t="s">
        <v>1288</v>
      </c>
      <c r="N160" t="s">
        <v>2345</v>
      </c>
      <c r="O160" s="358" t="s">
        <v>386</v>
      </c>
      <c r="P160" s="358" t="s">
        <v>2346</v>
      </c>
      <c r="Q160" s="358" t="s">
        <v>1675</v>
      </c>
      <c r="R160" t="s">
        <v>1676</v>
      </c>
      <c r="S160" t="s">
        <v>1670</v>
      </c>
      <c r="T160" t="s">
        <v>1677</v>
      </c>
      <c r="U160" t="s">
        <v>1670</v>
      </c>
      <c r="V160" t="s">
        <v>1668</v>
      </c>
      <c r="W160" t="s">
        <v>1725</v>
      </c>
      <c r="X160" t="s">
        <v>2345</v>
      </c>
      <c r="Y160" s="358" t="s">
        <v>1680</v>
      </c>
      <c r="Z160" t="s">
        <v>2461</v>
      </c>
      <c r="AA160" t="s">
        <v>386</v>
      </c>
      <c r="AB160" s="358"/>
    </row>
    <row r="161" spans="1:28" x14ac:dyDescent="0.35">
      <c r="A161" t="s">
        <v>49</v>
      </c>
      <c r="B161" t="s">
        <v>386</v>
      </c>
      <c r="C161" t="s">
        <v>386</v>
      </c>
      <c r="D161" t="s">
        <v>1668</v>
      </c>
      <c r="E161" t="s">
        <v>2469</v>
      </c>
      <c r="F161" t="s">
        <v>771</v>
      </c>
      <c r="G161" t="s">
        <v>2459</v>
      </c>
      <c r="H161" t="s">
        <v>2460</v>
      </c>
      <c r="I161" t="s">
        <v>1185</v>
      </c>
      <c r="J161" t="s">
        <v>2479</v>
      </c>
      <c r="K161" t="s">
        <v>1186</v>
      </c>
      <c r="L161" t="s">
        <v>1672</v>
      </c>
      <c r="M161" t="s">
        <v>1288</v>
      </c>
      <c r="N161" t="s">
        <v>2345</v>
      </c>
      <c r="O161" s="358" t="s">
        <v>386</v>
      </c>
      <c r="P161" s="358" t="s">
        <v>2346</v>
      </c>
      <c r="Q161" s="358" t="s">
        <v>1675</v>
      </c>
      <c r="R161" t="s">
        <v>1676</v>
      </c>
      <c r="S161" t="s">
        <v>1670</v>
      </c>
      <c r="T161" t="s">
        <v>1677</v>
      </c>
      <c r="U161" t="s">
        <v>1670</v>
      </c>
      <c r="V161" t="s">
        <v>1668</v>
      </c>
      <c r="W161" t="s">
        <v>1725</v>
      </c>
      <c r="X161" t="s">
        <v>2345</v>
      </c>
      <c r="Y161" s="358" t="s">
        <v>1680</v>
      </c>
      <c r="Z161" t="s">
        <v>2461</v>
      </c>
      <c r="AA161" t="s">
        <v>386</v>
      </c>
      <c r="AB161" s="358"/>
    </row>
    <row r="162" spans="1:28" x14ac:dyDescent="0.35">
      <c r="A162" t="s">
        <v>49</v>
      </c>
      <c r="B162" t="s">
        <v>386</v>
      </c>
      <c r="C162" t="s">
        <v>386</v>
      </c>
      <c r="D162" t="s">
        <v>1668</v>
      </c>
      <c r="E162" t="s">
        <v>2470</v>
      </c>
      <c r="F162" t="s">
        <v>875</v>
      </c>
      <c r="G162" t="s">
        <v>2459</v>
      </c>
      <c r="H162" t="s">
        <v>2460</v>
      </c>
      <c r="I162" t="s">
        <v>1185</v>
      </c>
      <c r="J162" t="s">
        <v>2479</v>
      </c>
      <c r="K162" t="s">
        <v>1186</v>
      </c>
      <c r="L162" t="s">
        <v>1672</v>
      </c>
      <c r="M162" t="s">
        <v>1288</v>
      </c>
      <c r="N162" t="s">
        <v>2345</v>
      </c>
      <c r="O162" s="358" t="s">
        <v>386</v>
      </c>
      <c r="P162" s="358" t="s">
        <v>2346</v>
      </c>
      <c r="Q162" s="358" t="s">
        <v>1675</v>
      </c>
      <c r="R162" t="s">
        <v>1676</v>
      </c>
      <c r="S162" t="s">
        <v>1670</v>
      </c>
      <c r="T162" t="s">
        <v>1677</v>
      </c>
      <c r="U162" t="s">
        <v>1670</v>
      </c>
      <c r="V162" t="s">
        <v>1668</v>
      </c>
      <c r="W162" t="s">
        <v>1725</v>
      </c>
      <c r="X162" t="s">
        <v>2345</v>
      </c>
      <c r="Y162" s="358" t="s">
        <v>1680</v>
      </c>
      <c r="Z162" t="s">
        <v>2461</v>
      </c>
      <c r="AA162" t="s">
        <v>386</v>
      </c>
      <c r="AB162" s="358"/>
    </row>
    <row r="163" spans="1:28" x14ac:dyDescent="0.35">
      <c r="A163" t="s">
        <v>49</v>
      </c>
      <c r="B163" t="s">
        <v>386</v>
      </c>
      <c r="C163" t="s">
        <v>386</v>
      </c>
      <c r="D163" t="s">
        <v>1668</v>
      </c>
      <c r="E163" t="s">
        <v>2471</v>
      </c>
      <c r="F163" t="s">
        <v>816</v>
      </c>
      <c r="G163" t="s">
        <v>2459</v>
      </c>
      <c r="H163" t="s">
        <v>2460</v>
      </c>
      <c r="I163" t="s">
        <v>1185</v>
      </c>
      <c r="J163" t="s">
        <v>2479</v>
      </c>
      <c r="K163" t="s">
        <v>1186</v>
      </c>
      <c r="L163" t="s">
        <v>1672</v>
      </c>
      <c r="M163" t="s">
        <v>1288</v>
      </c>
      <c r="N163" t="s">
        <v>2345</v>
      </c>
      <c r="O163" s="358" t="s">
        <v>386</v>
      </c>
      <c r="P163" s="358" t="s">
        <v>2346</v>
      </c>
      <c r="Q163" s="358" t="s">
        <v>1675</v>
      </c>
      <c r="R163" t="s">
        <v>1676</v>
      </c>
      <c r="S163" t="s">
        <v>1670</v>
      </c>
      <c r="T163" t="s">
        <v>1677</v>
      </c>
      <c r="U163" t="s">
        <v>1670</v>
      </c>
      <c r="V163" t="s">
        <v>1668</v>
      </c>
      <c r="W163" t="s">
        <v>1725</v>
      </c>
      <c r="X163" t="s">
        <v>2345</v>
      </c>
      <c r="Y163" s="358" t="s">
        <v>1680</v>
      </c>
      <c r="Z163" t="s">
        <v>2461</v>
      </c>
      <c r="AA163" t="s">
        <v>386</v>
      </c>
      <c r="AB163" s="358"/>
    </row>
    <row r="164" spans="1:28" x14ac:dyDescent="0.35">
      <c r="A164" t="s">
        <v>49</v>
      </c>
      <c r="B164" t="s">
        <v>386</v>
      </c>
      <c r="C164" t="s">
        <v>386</v>
      </c>
      <c r="D164" t="s">
        <v>1668</v>
      </c>
      <c r="E164" t="s">
        <v>2472</v>
      </c>
      <c r="F164" t="s">
        <v>827</v>
      </c>
      <c r="G164" t="s">
        <v>2459</v>
      </c>
      <c r="H164" t="s">
        <v>2460</v>
      </c>
      <c r="I164" t="s">
        <v>1185</v>
      </c>
      <c r="J164" t="s">
        <v>2479</v>
      </c>
      <c r="K164" t="s">
        <v>1186</v>
      </c>
      <c r="L164" t="s">
        <v>1672</v>
      </c>
      <c r="M164" t="s">
        <v>1288</v>
      </c>
      <c r="N164" t="s">
        <v>2345</v>
      </c>
      <c r="O164" s="358" t="s">
        <v>386</v>
      </c>
      <c r="P164" s="358" t="s">
        <v>2346</v>
      </c>
      <c r="Q164" s="358" t="s">
        <v>1675</v>
      </c>
      <c r="R164" t="s">
        <v>1676</v>
      </c>
      <c r="S164" t="s">
        <v>1670</v>
      </c>
      <c r="T164" t="s">
        <v>1677</v>
      </c>
      <c r="U164" t="s">
        <v>1670</v>
      </c>
      <c r="V164" t="s">
        <v>1668</v>
      </c>
      <c r="W164" t="s">
        <v>1725</v>
      </c>
      <c r="X164" t="s">
        <v>2345</v>
      </c>
      <c r="Y164" s="358" t="s">
        <v>1680</v>
      </c>
      <c r="Z164" t="s">
        <v>2461</v>
      </c>
      <c r="AA164" t="s">
        <v>386</v>
      </c>
      <c r="AB164" s="358"/>
    </row>
    <row r="165" spans="1:28" x14ac:dyDescent="0.35">
      <c r="A165" t="s">
        <v>49</v>
      </c>
      <c r="B165" t="s">
        <v>386</v>
      </c>
      <c r="C165" t="s">
        <v>386</v>
      </c>
      <c r="D165" t="s">
        <v>1668</v>
      </c>
      <c r="E165" t="s">
        <v>2473</v>
      </c>
      <c r="F165" t="s">
        <v>841</v>
      </c>
      <c r="G165" t="s">
        <v>2459</v>
      </c>
      <c r="H165" t="s">
        <v>2460</v>
      </c>
      <c r="I165" t="s">
        <v>1185</v>
      </c>
      <c r="J165" t="s">
        <v>2479</v>
      </c>
      <c r="K165" t="s">
        <v>1186</v>
      </c>
      <c r="L165" t="s">
        <v>1672</v>
      </c>
      <c r="M165" t="s">
        <v>1288</v>
      </c>
      <c r="N165" t="s">
        <v>2345</v>
      </c>
      <c r="O165" s="358" t="s">
        <v>386</v>
      </c>
      <c r="P165" s="358" t="s">
        <v>2346</v>
      </c>
      <c r="Q165" s="358" t="s">
        <v>1675</v>
      </c>
      <c r="R165" t="s">
        <v>1676</v>
      </c>
      <c r="S165" t="s">
        <v>1670</v>
      </c>
      <c r="T165" t="s">
        <v>1677</v>
      </c>
      <c r="U165" t="s">
        <v>1670</v>
      </c>
      <c r="V165" t="s">
        <v>1668</v>
      </c>
      <c r="W165" t="s">
        <v>1725</v>
      </c>
      <c r="X165" t="s">
        <v>2345</v>
      </c>
      <c r="Y165" s="358" t="s">
        <v>1680</v>
      </c>
      <c r="Z165" t="s">
        <v>2461</v>
      </c>
      <c r="AA165" t="s">
        <v>386</v>
      </c>
      <c r="AB165" s="358"/>
    </row>
    <row r="166" spans="1:28" x14ac:dyDescent="0.35">
      <c r="A166" t="s">
        <v>49</v>
      </c>
      <c r="B166" t="s">
        <v>386</v>
      </c>
      <c r="C166" t="s">
        <v>386</v>
      </c>
      <c r="D166" t="s">
        <v>1668</v>
      </c>
      <c r="E166" t="s">
        <v>2474</v>
      </c>
      <c r="F166" t="s">
        <v>800</v>
      </c>
      <c r="G166" t="s">
        <v>2459</v>
      </c>
      <c r="H166" t="s">
        <v>2460</v>
      </c>
      <c r="I166" t="s">
        <v>1185</v>
      </c>
      <c r="J166" t="s">
        <v>2479</v>
      </c>
      <c r="K166" t="s">
        <v>1186</v>
      </c>
      <c r="L166" t="s">
        <v>1672</v>
      </c>
      <c r="M166" t="s">
        <v>1288</v>
      </c>
      <c r="N166" t="s">
        <v>2345</v>
      </c>
      <c r="O166" s="358" t="s">
        <v>386</v>
      </c>
      <c r="P166" s="358" t="s">
        <v>2346</v>
      </c>
      <c r="Q166" s="358" t="s">
        <v>1675</v>
      </c>
      <c r="R166" t="s">
        <v>1676</v>
      </c>
      <c r="S166" t="s">
        <v>1670</v>
      </c>
      <c r="T166" t="s">
        <v>1677</v>
      </c>
      <c r="U166" t="s">
        <v>1670</v>
      </c>
      <c r="V166" t="s">
        <v>1668</v>
      </c>
      <c r="W166" t="s">
        <v>1725</v>
      </c>
      <c r="X166" t="s">
        <v>2345</v>
      </c>
      <c r="Y166" s="358" t="s">
        <v>1680</v>
      </c>
      <c r="Z166" t="s">
        <v>2461</v>
      </c>
      <c r="AA166" t="s">
        <v>386</v>
      </c>
      <c r="AB166" s="358"/>
    </row>
    <row r="167" spans="1:28" x14ac:dyDescent="0.35">
      <c r="A167" t="s">
        <v>49</v>
      </c>
      <c r="B167" t="s">
        <v>386</v>
      </c>
      <c r="C167" t="s">
        <v>386</v>
      </c>
      <c r="D167" t="s">
        <v>1668</v>
      </c>
      <c r="E167" t="s">
        <v>2475</v>
      </c>
      <c r="F167" t="s">
        <v>925</v>
      </c>
      <c r="G167" t="s">
        <v>2459</v>
      </c>
      <c r="H167" t="s">
        <v>2460</v>
      </c>
      <c r="I167" t="s">
        <v>1185</v>
      </c>
      <c r="J167" t="s">
        <v>2479</v>
      </c>
      <c r="K167" t="s">
        <v>1186</v>
      </c>
      <c r="L167" t="s">
        <v>1672</v>
      </c>
      <c r="M167" t="s">
        <v>1288</v>
      </c>
      <c r="N167" t="s">
        <v>2345</v>
      </c>
      <c r="O167" s="358" t="s">
        <v>386</v>
      </c>
      <c r="P167" s="358" t="s">
        <v>2346</v>
      </c>
      <c r="Q167" s="358" t="s">
        <v>1675</v>
      </c>
      <c r="R167" t="s">
        <v>1676</v>
      </c>
      <c r="S167" t="s">
        <v>1670</v>
      </c>
      <c r="T167" t="s">
        <v>1677</v>
      </c>
      <c r="U167" t="s">
        <v>1670</v>
      </c>
      <c r="V167" t="s">
        <v>1668</v>
      </c>
      <c r="W167" t="s">
        <v>1725</v>
      </c>
      <c r="X167" t="s">
        <v>2345</v>
      </c>
      <c r="Y167" s="358" t="s">
        <v>1680</v>
      </c>
      <c r="Z167" t="s">
        <v>2461</v>
      </c>
      <c r="AA167" t="s">
        <v>386</v>
      </c>
      <c r="AB167" s="358"/>
    </row>
    <row r="168" spans="1:28" x14ac:dyDescent="0.35">
      <c r="A168" t="s">
        <v>49</v>
      </c>
      <c r="B168" t="s">
        <v>386</v>
      </c>
      <c r="C168" t="s">
        <v>386</v>
      </c>
      <c r="D168" t="s">
        <v>1668</v>
      </c>
      <c r="E168" t="s">
        <v>2476</v>
      </c>
      <c r="F168" t="s">
        <v>579</v>
      </c>
      <c r="G168" t="s">
        <v>2459</v>
      </c>
      <c r="H168" t="s">
        <v>2460</v>
      </c>
      <c r="I168" t="s">
        <v>1185</v>
      </c>
      <c r="J168" t="s">
        <v>2479</v>
      </c>
      <c r="K168" t="s">
        <v>1186</v>
      </c>
      <c r="L168" t="s">
        <v>1672</v>
      </c>
      <c r="M168" t="s">
        <v>1288</v>
      </c>
      <c r="N168" t="s">
        <v>2345</v>
      </c>
      <c r="O168" s="358" t="s">
        <v>386</v>
      </c>
      <c r="P168" s="358" t="s">
        <v>2346</v>
      </c>
      <c r="Q168" s="358" t="s">
        <v>1675</v>
      </c>
      <c r="R168" t="s">
        <v>1676</v>
      </c>
      <c r="S168" t="s">
        <v>1670</v>
      </c>
      <c r="T168" t="s">
        <v>1677</v>
      </c>
      <c r="U168" t="s">
        <v>1670</v>
      </c>
      <c r="V168" t="s">
        <v>1668</v>
      </c>
      <c r="W168" t="s">
        <v>1725</v>
      </c>
      <c r="X168" t="s">
        <v>2345</v>
      </c>
      <c r="Y168" s="358" t="s">
        <v>1680</v>
      </c>
      <c r="Z168" t="s">
        <v>2461</v>
      </c>
      <c r="AA168" t="s">
        <v>386</v>
      </c>
      <c r="AB168" s="358"/>
    </row>
    <row r="169" spans="1:28" x14ac:dyDescent="0.35">
      <c r="A169" t="s">
        <v>49</v>
      </c>
      <c r="B169" t="s">
        <v>386</v>
      </c>
      <c r="C169" t="s">
        <v>386</v>
      </c>
      <c r="D169" t="s">
        <v>1668</v>
      </c>
      <c r="E169" t="s">
        <v>2477</v>
      </c>
      <c r="F169" t="s">
        <v>1001</v>
      </c>
      <c r="G169" t="s">
        <v>2459</v>
      </c>
      <c r="H169" t="s">
        <v>2460</v>
      </c>
      <c r="I169" t="s">
        <v>1185</v>
      </c>
      <c r="J169" t="s">
        <v>2479</v>
      </c>
      <c r="K169" t="s">
        <v>1186</v>
      </c>
      <c r="L169" t="s">
        <v>1672</v>
      </c>
      <c r="M169" t="s">
        <v>1288</v>
      </c>
      <c r="N169" t="s">
        <v>2345</v>
      </c>
      <c r="O169" s="358" t="s">
        <v>386</v>
      </c>
      <c r="P169" s="358" t="s">
        <v>2346</v>
      </c>
      <c r="Q169" s="358" t="s">
        <v>1675</v>
      </c>
      <c r="R169" t="s">
        <v>1676</v>
      </c>
      <c r="S169" t="s">
        <v>1670</v>
      </c>
      <c r="T169" t="s">
        <v>1677</v>
      </c>
      <c r="U169" t="s">
        <v>1670</v>
      </c>
      <c r="V169" t="s">
        <v>1668</v>
      </c>
      <c r="W169" t="s">
        <v>1725</v>
      </c>
      <c r="X169" t="s">
        <v>2345</v>
      </c>
      <c r="Y169" s="358" t="s">
        <v>1680</v>
      </c>
      <c r="Z169" t="s">
        <v>2461</v>
      </c>
      <c r="AA169" t="s">
        <v>386</v>
      </c>
      <c r="AB169" s="358"/>
    </row>
    <row r="170" spans="1:28" x14ac:dyDescent="0.35">
      <c r="A170" t="s">
        <v>49</v>
      </c>
      <c r="B170" t="s">
        <v>386</v>
      </c>
      <c r="C170" t="s">
        <v>386</v>
      </c>
      <c r="D170" t="s">
        <v>1668</v>
      </c>
      <c r="E170" t="s">
        <v>2478</v>
      </c>
      <c r="F170" t="s">
        <v>1036</v>
      </c>
      <c r="G170" t="s">
        <v>2459</v>
      </c>
      <c r="H170" t="s">
        <v>2460</v>
      </c>
      <c r="I170" t="s">
        <v>1185</v>
      </c>
      <c r="J170" t="s">
        <v>2479</v>
      </c>
      <c r="K170" t="s">
        <v>1186</v>
      </c>
      <c r="L170" t="s">
        <v>1672</v>
      </c>
      <c r="M170" t="s">
        <v>1288</v>
      </c>
      <c r="N170" t="s">
        <v>2345</v>
      </c>
      <c r="O170" s="358" t="s">
        <v>386</v>
      </c>
      <c r="P170" s="358" t="s">
        <v>2346</v>
      </c>
      <c r="Q170" s="358" t="s">
        <v>1675</v>
      </c>
      <c r="R170" t="s">
        <v>1676</v>
      </c>
      <c r="S170" t="s">
        <v>1670</v>
      </c>
      <c r="T170" t="s">
        <v>1677</v>
      </c>
      <c r="U170" t="s">
        <v>1670</v>
      </c>
      <c r="V170" t="s">
        <v>1668</v>
      </c>
      <c r="W170" t="s">
        <v>1725</v>
      </c>
      <c r="X170" t="s">
        <v>2345</v>
      </c>
      <c r="Y170" s="358" t="s">
        <v>1680</v>
      </c>
      <c r="Z170" t="s">
        <v>2461</v>
      </c>
      <c r="AA170" t="s">
        <v>386</v>
      </c>
      <c r="AB170" s="358"/>
    </row>
    <row r="171" spans="1:28" x14ac:dyDescent="0.35">
      <c r="A171" t="s">
        <v>130</v>
      </c>
      <c r="B171" t="s">
        <v>386</v>
      </c>
      <c r="C171" t="s">
        <v>386</v>
      </c>
      <c r="D171" t="s">
        <v>1668</v>
      </c>
      <c r="E171" t="s">
        <v>2264</v>
      </c>
      <c r="F171" t="s">
        <v>1556</v>
      </c>
      <c r="G171" t="s">
        <v>1670</v>
      </c>
      <c r="H171" t="s">
        <v>2265</v>
      </c>
      <c r="I171" t="s">
        <v>1560</v>
      </c>
      <c r="K171" t="s">
        <v>2266</v>
      </c>
      <c r="L171" t="s">
        <v>1672</v>
      </c>
      <c r="M171" t="s">
        <v>2267</v>
      </c>
      <c r="N171" t="s">
        <v>2268</v>
      </c>
      <c r="O171" s="358" t="s">
        <v>386</v>
      </c>
      <c r="P171" s="358" t="s">
        <v>2269</v>
      </c>
      <c r="Q171" s="358" t="s">
        <v>2270</v>
      </c>
      <c r="R171" t="s">
        <v>2150</v>
      </c>
      <c r="S171" t="s">
        <v>1670</v>
      </c>
      <c r="T171" t="s">
        <v>1677</v>
      </c>
      <c r="U171" t="s">
        <v>1670</v>
      </c>
      <c r="V171" t="s">
        <v>1668</v>
      </c>
      <c r="W171" t="s">
        <v>1692</v>
      </c>
      <c r="X171" t="s">
        <v>2268</v>
      </c>
      <c r="Y171" s="358" t="s">
        <v>1680</v>
      </c>
      <c r="Z171" t="s">
        <v>2271</v>
      </c>
      <c r="AA171" t="s">
        <v>2272</v>
      </c>
      <c r="AB171" s="358"/>
    </row>
    <row r="172" spans="1:28" x14ac:dyDescent="0.35">
      <c r="A172" t="s">
        <v>130</v>
      </c>
      <c r="B172" t="s">
        <v>386</v>
      </c>
      <c r="C172" t="s">
        <v>386</v>
      </c>
      <c r="D172" t="s">
        <v>1668</v>
      </c>
      <c r="E172" t="s">
        <v>2264</v>
      </c>
      <c r="F172" t="s">
        <v>1556</v>
      </c>
      <c r="G172" t="s">
        <v>1670</v>
      </c>
      <c r="H172" t="s">
        <v>2265</v>
      </c>
      <c r="I172" t="s">
        <v>1560</v>
      </c>
      <c r="K172" t="s">
        <v>2266</v>
      </c>
      <c r="L172" t="s">
        <v>1672</v>
      </c>
      <c r="M172" t="s">
        <v>2267</v>
      </c>
      <c r="N172" t="s">
        <v>2268</v>
      </c>
      <c r="O172" t="s">
        <v>386</v>
      </c>
      <c r="P172" t="s">
        <v>2269</v>
      </c>
      <c r="Q172" t="s">
        <v>2270</v>
      </c>
      <c r="R172" t="s">
        <v>2150</v>
      </c>
      <c r="S172" t="s">
        <v>1670</v>
      </c>
      <c r="T172" t="s">
        <v>1677</v>
      </c>
      <c r="U172" t="s">
        <v>1670</v>
      </c>
      <c r="V172" t="s">
        <v>1668</v>
      </c>
      <c r="W172" t="s">
        <v>1692</v>
      </c>
      <c r="X172" t="s">
        <v>2268</v>
      </c>
      <c r="Y172" t="s">
        <v>1680</v>
      </c>
      <c r="Z172" t="s">
        <v>2273</v>
      </c>
      <c r="AA172" t="s">
        <v>2272</v>
      </c>
    </row>
    <row r="173" spans="1:28" x14ac:dyDescent="0.35">
      <c r="A173" t="s">
        <v>130</v>
      </c>
      <c r="B173" t="s">
        <v>386</v>
      </c>
      <c r="C173" t="s">
        <v>386</v>
      </c>
      <c r="D173" t="s">
        <v>1668</v>
      </c>
      <c r="E173" t="s">
        <v>2264</v>
      </c>
      <c r="F173" t="s">
        <v>1556</v>
      </c>
      <c r="G173" t="s">
        <v>1670</v>
      </c>
      <c r="H173" t="s">
        <v>2274</v>
      </c>
      <c r="I173" t="s">
        <v>1565</v>
      </c>
      <c r="K173" t="s">
        <v>1535</v>
      </c>
      <c r="L173" t="s">
        <v>1672</v>
      </c>
      <c r="M173" t="s">
        <v>2275</v>
      </c>
      <c r="N173" t="s">
        <v>2268</v>
      </c>
      <c r="O173" t="s">
        <v>386</v>
      </c>
      <c r="P173" t="s">
        <v>2269</v>
      </c>
      <c r="Q173" t="s">
        <v>2270</v>
      </c>
      <c r="R173" t="s">
        <v>2150</v>
      </c>
      <c r="S173" t="s">
        <v>1670</v>
      </c>
      <c r="T173" t="s">
        <v>1677</v>
      </c>
      <c r="U173" t="s">
        <v>1670</v>
      </c>
      <c r="V173" t="s">
        <v>1668</v>
      </c>
      <c r="W173" t="s">
        <v>1692</v>
      </c>
      <c r="X173" t="s">
        <v>2268</v>
      </c>
      <c r="Y173" t="s">
        <v>1680</v>
      </c>
      <c r="Z173" t="s">
        <v>2276</v>
      </c>
      <c r="AA173" t="s">
        <v>386</v>
      </c>
    </row>
    <row r="174" spans="1:28" x14ac:dyDescent="0.35">
      <c r="A174" t="s">
        <v>130</v>
      </c>
      <c r="B174" t="s">
        <v>386</v>
      </c>
      <c r="C174" t="s">
        <v>386</v>
      </c>
      <c r="D174" t="s">
        <v>1668</v>
      </c>
      <c r="E174" t="s">
        <v>2264</v>
      </c>
      <c r="F174" t="s">
        <v>1556</v>
      </c>
      <c r="G174" t="s">
        <v>1670</v>
      </c>
      <c r="H174" t="s">
        <v>2277</v>
      </c>
      <c r="I174" t="s">
        <v>1566</v>
      </c>
      <c r="K174" t="s">
        <v>2278</v>
      </c>
      <c r="L174" t="s">
        <v>1672</v>
      </c>
      <c r="M174" t="s">
        <v>2279</v>
      </c>
      <c r="N174" t="s">
        <v>2268</v>
      </c>
      <c r="O174" t="s">
        <v>386</v>
      </c>
      <c r="P174" t="s">
        <v>2269</v>
      </c>
      <c r="Q174" t="s">
        <v>2270</v>
      </c>
      <c r="R174" t="s">
        <v>2150</v>
      </c>
      <c r="S174" t="s">
        <v>1670</v>
      </c>
      <c r="T174" t="s">
        <v>1677</v>
      </c>
      <c r="U174" t="s">
        <v>1670</v>
      </c>
      <c r="V174" t="s">
        <v>1668</v>
      </c>
      <c r="W174" t="s">
        <v>1692</v>
      </c>
      <c r="X174" t="s">
        <v>2268</v>
      </c>
      <c r="Y174" t="s">
        <v>1680</v>
      </c>
      <c r="Z174" t="s">
        <v>2280</v>
      </c>
      <c r="AA174" t="s">
        <v>386</v>
      </c>
    </row>
    <row r="175" spans="1:28" x14ac:dyDescent="0.35">
      <c r="A175" t="s">
        <v>130</v>
      </c>
      <c r="B175" t="s">
        <v>386</v>
      </c>
      <c r="C175" t="s">
        <v>386</v>
      </c>
      <c r="D175" t="s">
        <v>1668</v>
      </c>
      <c r="E175" t="s">
        <v>2264</v>
      </c>
      <c r="F175" t="s">
        <v>1556</v>
      </c>
      <c r="G175" t="s">
        <v>1670</v>
      </c>
      <c r="H175" t="s">
        <v>2281</v>
      </c>
      <c r="I175" t="s">
        <v>1564</v>
      </c>
      <c r="K175" t="s">
        <v>2282</v>
      </c>
      <c r="L175" t="s">
        <v>1672</v>
      </c>
      <c r="M175" t="s">
        <v>2283</v>
      </c>
      <c r="N175" t="s">
        <v>2268</v>
      </c>
      <c r="O175" t="s">
        <v>386</v>
      </c>
      <c r="P175" t="s">
        <v>2269</v>
      </c>
      <c r="Q175" t="s">
        <v>2270</v>
      </c>
      <c r="R175" t="s">
        <v>2150</v>
      </c>
      <c r="S175" t="s">
        <v>1670</v>
      </c>
      <c r="T175" t="s">
        <v>1677</v>
      </c>
      <c r="U175" t="s">
        <v>1670</v>
      </c>
      <c r="V175" t="s">
        <v>1668</v>
      </c>
      <c r="W175" t="s">
        <v>1692</v>
      </c>
      <c r="X175" t="s">
        <v>2268</v>
      </c>
      <c r="Y175" t="s">
        <v>1680</v>
      </c>
      <c r="Z175" t="s">
        <v>2284</v>
      </c>
      <c r="AA175" t="s">
        <v>2285</v>
      </c>
    </row>
    <row r="176" spans="1:28" x14ac:dyDescent="0.35">
      <c r="A176" t="s">
        <v>130</v>
      </c>
      <c r="B176" t="s">
        <v>386</v>
      </c>
      <c r="C176" t="s">
        <v>386</v>
      </c>
      <c r="D176" t="s">
        <v>1668</v>
      </c>
      <c r="E176" t="s">
        <v>2286</v>
      </c>
      <c r="F176" t="s">
        <v>1581</v>
      </c>
      <c r="G176" t="s">
        <v>1670</v>
      </c>
      <c r="H176" t="s">
        <v>2287</v>
      </c>
      <c r="I176" t="s">
        <v>1585</v>
      </c>
      <c r="K176" t="s">
        <v>2288</v>
      </c>
      <c r="L176" t="s">
        <v>1672</v>
      </c>
      <c r="M176" t="s">
        <v>2289</v>
      </c>
      <c r="N176" t="s">
        <v>2290</v>
      </c>
      <c r="O176" t="s">
        <v>386</v>
      </c>
      <c r="P176" t="s">
        <v>2291</v>
      </c>
      <c r="Q176" t="s">
        <v>2270</v>
      </c>
      <c r="R176" t="s">
        <v>2150</v>
      </c>
      <c r="S176" t="s">
        <v>1670</v>
      </c>
      <c r="T176" t="s">
        <v>1677</v>
      </c>
      <c r="U176" t="s">
        <v>1670</v>
      </c>
      <c r="V176" t="s">
        <v>1668</v>
      </c>
      <c r="W176" t="s">
        <v>1925</v>
      </c>
      <c r="X176" t="s">
        <v>2292</v>
      </c>
      <c r="Y176" t="s">
        <v>1680</v>
      </c>
      <c r="Z176" t="s">
        <v>2293</v>
      </c>
      <c r="AA176" t="s">
        <v>2294</v>
      </c>
    </row>
    <row r="177" spans="1:27" x14ac:dyDescent="0.35">
      <c r="A177" t="s">
        <v>130</v>
      </c>
      <c r="B177" t="s">
        <v>386</v>
      </c>
      <c r="C177" t="s">
        <v>386</v>
      </c>
      <c r="D177" t="s">
        <v>1668</v>
      </c>
      <c r="E177" t="s">
        <v>2286</v>
      </c>
      <c r="F177" t="s">
        <v>1581</v>
      </c>
      <c r="G177" t="s">
        <v>1670</v>
      </c>
      <c r="H177" t="s">
        <v>2287</v>
      </c>
      <c r="I177" t="s">
        <v>1585</v>
      </c>
      <c r="K177" t="s">
        <v>2288</v>
      </c>
      <c r="L177" t="s">
        <v>1672</v>
      </c>
      <c r="M177" t="s">
        <v>2289</v>
      </c>
      <c r="N177" t="s">
        <v>2290</v>
      </c>
      <c r="O177" t="s">
        <v>386</v>
      </c>
      <c r="P177" t="s">
        <v>2291</v>
      </c>
      <c r="Q177" t="s">
        <v>2270</v>
      </c>
      <c r="R177" t="s">
        <v>2150</v>
      </c>
      <c r="S177" t="s">
        <v>1670</v>
      </c>
      <c r="T177" t="s">
        <v>1677</v>
      </c>
      <c r="U177" t="s">
        <v>1670</v>
      </c>
      <c r="V177" t="s">
        <v>1668</v>
      </c>
      <c r="W177" t="s">
        <v>2295</v>
      </c>
      <c r="X177" t="s">
        <v>2292</v>
      </c>
      <c r="Y177" t="s">
        <v>1680</v>
      </c>
      <c r="Z177" t="s">
        <v>2296</v>
      </c>
      <c r="AA177" t="s">
        <v>2297</v>
      </c>
    </row>
    <row r="178" spans="1:27" x14ac:dyDescent="0.35">
      <c r="A178" t="s">
        <v>130</v>
      </c>
      <c r="B178" t="s">
        <v>386</v>
      </c>
      <c r="C178" t="s">
        <v>386</v>
      </c>
      <c r="D178" t="s">
        <v>1668</v>
      </c>
      <c r="E178" t="s">
        <v>2286</v>
      </c>
      <c r="F178" t="s">
        <v>1581</v>
      </c>
      <c r="G178" t="s">
        <v>1670</v>
      </c>
      <c r="H178" t="s">
        <v>2298</v>
      </c>
      <c r="I178" t="s">
        <v>1587</v>
      </c>
      <c r="K178" t="s">
        <v>2299</v>
      </c>
      <c r="L178" t="s">
        <v>1672</v>
      </c>
      <c r="M178" t="s">
        <v>2300</v>
      </c>
      <c r="N178" t="s">
        <v>2292</v>
      </c>
      <c r="O178" t="s">
        <v>386</v>
      </c>
      <c r="P178" t="s">
        <v>2301</v>
      </c>
      <c r="Q178" t="s">
        <v>2270</v>
      </c>
      <c r="R178" t="s">
        <v>2150</v>
      </c>
      <c r="S178" t="s">
        <v>1670</v>
      </c>
      <c r="T178" t="s">
        <v>1677</v>
      </c>
      <c r="U178" t="s">
        <v>1670</v>
      </c>
      <c r="V178" t="s">
        <v>1668</v>
      </c>
      <c r="W178" t="s">
        <v>1678</v>
      </c>
      <c r="X178" t="s">
        <v>2292</v>
      </c>
      <c r="Y178" t="s">
        <v>1680</v>
      </c>
      <c r="Z178" t="s">
        <v>2302</v>
      </c>
      <c r="AA178" t="s">
        <v>2303</v>
      </c>
    </row>
    <row r="179" spans="1:27" x14ac:dyDescent="0.35">
      <c r="A179" t="s">
        <v>130</v>
      </c>
      <c r="B179" t="s">
        <v>386</v>
      </c>
      <c r="C179" t="s">
        <v>386</v>
      </c>
      <c r="D179" t="s">
        <v>1668</v>
      </c>
      <c r="E179" t="s">
        <v>2286</v>
      </c>
      <c r="F179" t="s">
        <v>1581</v>
      </c>
      <c r="G179" t="s">
        <v>1670</v>
      </c>
      <c r="H179" t="s">
        <v>2304</v>
      </c>
      <c r="I179" t="s">
        <v>1588</v>
      </c>
      <c r="K179" t="s">
        <v>2305</v>
      </c>
      <c r="L179" t="s">
        <v>1672</v>
      </c>
      <c r="M179" t="s">
        <v>2306</v>
      </c>
      <c r="N179" t="s">
        <v>2292</v>
      </c>
      <c r="O179" t="s">
        <v>386</v>
      </c>
      <c r="P179" t="s">
        <v>2301</v>
      </c>
      <c r="Q179" t="s">
        <v>2270</v>
      </c>
      <c r="R179" t="s">
        <v>2150</v>
      </c>
      <c r="S179" t="s">
        <v>1670</v>
      </c>
      <c r="T179" t="s">
        <v>1677</v>
      </c>
      <c r="U179" t="s">
        <v>1670</v>
      </c>
      <c r="V179" t="s">
        <v>1668</v>
      </c>
      <c r="W179" t="s">
        <v>1678</v>
      </c>
      <c r="X179" t="s">
        <v>2292</v>
      </c>
      <c r="Y179" t="s">
        <v>1680</v>
      </c>
      <c r="Z179" t="s">
        <v>2307</v>
      </c>
      <c r="AA179" t="s">
        <v>2308</v>
      </c>
    </row>
    <row r="180" spans="1:27" x14ac:dyDescent="0.35">
      <c r="A180" t="s">
        <v>130</v>
      </c>
      <c r="B180" t="s">
        <v>386</v>
      </c>
      <c r="C180" t="s">
        <v>386</v>
      </c>
      <c r="D180" t="s">
        <v>1668</v>
      </c>
      <c r="E180" t="s">
        <v>2309</v>
      </c>
      <c r="F180" t="s">
        <v>1589</v>
      </c>
      <c r="G180" t="s">
        <v>1670</v>
      </c>
      <c r="H180" t="s">
        <v>2310</v>
      </c>
      <c r="I180" t="s">
        <v>1593</v>
      </c>
      <c r="K180" t="s">
        <v>2311</v>
      </c>
      <c r="L180" t="s">
        <v>1672</v>
      </c>
      <c r="M180" t="s">
        <v>2312</v>
      </c>
      <c r="N180" t="s">
        <v>2292</v>
      </c>
      <c r="O180" t="s">
        <v>386</v>
      </c>
      <c r="P180" t="s">
        <v>2301</v>
      </c>
      <c r="Q180" t="s">
        <v>2270</v>
      </c>
      <c r="R180" t="s">
        <v>2150</v>
      </c>
      <c r="S180" t="s">
        <v>1670</v>
      </c>
      <c r="T180" t="s">
        <v>1677</v>
      </c>
      <c r="U180" t="s">
        <v>1670</v>
      </c>
      <c r="V180" t="s">
        <v>1668</v>
      </c>
      <c r="W180" t="s">
        <v>1740</v>
      </c>
      <c r="X180" t="s">
        <v>2292</v>
      </c>
      <c r="Y180" t="s">
        <v>1680</v>
      </c>
      <c r="Z180" t="s">
        <v>2313</v>
      </c>
      <c r="AA180" t="s">
        <v>2314</v>
      </c>
    </row>
    <row r="181" spans="1:27" x14ac:dyDescent="0.35">
      <c r="A181" t="s">
        <v>130</v>
      </c>
      <c r="B181" t="s">
        <v>386</v>
      </c>
      <c r="C181" t="s">
        <v>386</v>
      </c>
      <c r="D181" t="s">
        <v>1668</v>
      </c>
      <c r="E181" t="s">
        <v>2309</v>
      </c>
      <c r="F181" t="s">
        <v>1589</v>
      </c>
      <c r="G181" t="s">
        <v>1670</v>
      </c>
      <c r="H181" t="s">
        <v>2315</v>
      </c>
      <c r="I181" t="s">
        <v>1596</v>
      </c>
      <c r="K181" t="s">
        <v>2316</v>
      </c>
      <c r="L181" t="s">
        <v>1672</v>
      </c>
      <c r="M181" t="s">
        <v>2317</v>
      </c>
      <c r="N181" t="s">
        <v>2318</v>
      </c>
      <c r="O181" t="s">
        <v>386</v>
      </c>
      <c r="P181" t="s">
        <v>2269</v>
      </c>
      <c r="Q181" t="s">
        <v>2270</v>
      </c>
      <c r="R181" t="s">
        <v>2150</v>
      </c>
      <c r="S181" t="s">
        <v>1670</v>
      </c>
      <c r="T181" t="s">
        <v>1677</v>
      </c>
      <c r="U181" t="s">
        <v>1670</v>
      </c>
      <c r="V181" t="s">
        <v>1668</v>
      </c>
      <c r="W181" t="s">
        <v>1740</v>
      </c>
      <c r="X181" t="s">
        <v>2318</v>
      </c>
      <c r="Y181" t="s">
        <v>1783</v>
      </c>
      <c r="Z181" t="s">
        <v>2319</v>
      </c>
      <c r="AA181" t="s">
        <v>2320</v>
      </c>
    </row>
    <row r="182" spans="1:27" x14ac:dyDescent="0.35">
      <c r="A182" t="s">
        <v>130</v>
      </c>
      <c r="B182" t="s">
        <v>386</v>
      </c>
      <c r="C182" t="s">
        <v>386</v>
      </c>
      <c r="D182" t="s">
        <v>1668</v>
      </c>
      <c r="E182" t="s">
        <v>2309</v>
      </c>
      <c r="F182" t="s">
        <v>1589</v>
      </c>
      <c r="G182" t="s">
        <v>1670</v>
      </c>
      <c r="H182" t="s">
        <v>2321</v>
      </c>
      <c r="I182" t="s">
        <v>1597</v>
      </c>
      <c r="K182" t="s">
        <v>2322</v>
      </c>
      <c r="L182" t="s">
        <v>1672</v>
      </c>
      <c r="M182" t="s">
        <v>2300</v>
      </c>
      <c r="N182" t="s">
        <v>2292</v>
      </c>
      <c r="O182" t="s">
        <v>386</v>
      </c>
      <c r="P182" t="s">
        <v>2301</v>
      </c>
      <c r="Q182" t="s">
        <v>2270</v>
      </c>
      <c r="R182" t="s">
        <v>2150</v>
      </c>
      <c r="S182" t="s">
        <v>1670</v>
      </c>
      <c r="T182" t="s">
        <v>1677</v>
      </c>
      <c r="U182" t="s">
        <v>1670</v>
      </c>
      <c r="V182" t="s">
        <v>1668</v>
      </c>
      <c r="W182" t="s">
        <v>1678</v>
      </c>
      <c r="X182" t="s">
        <v>2292</v>
      </c>
      <c r="Y182" t="s">
        <v>1680</v>
      </c>
      <c r="Z182" t="s">
        <v>2323</v>
      </c>
      <c r="AA182" t="s">
        <v>2324</v>
      </c>
    </row>
    <row r="183" spans="1:27" x14ac:dyDescent="0.35">
      <c r="A183" t="s">
        <v>218</v>
      </c>
      <c r="B183" t="s">
        <v>386</v>
      </c>
      <c r="C183" t="s">
        <v>386</v>
      </c>
      <c r="D183" t="s">
        <v>1668</v>
      </c>
      <c r="E183" t="s">
        <v>2325</v>
      </c>
      <c r="F183" t="s">
        <v>1598</v>
      </c>
      <c r="G183" t="s">
        <v>1670</v>
      </c>
      <c r="H183" t="s">
        <v>2326</v>
      </c>
      <c r="I183" t="s">
        <v>1601</v>
      </c>
      <c r="K183" t="s">
        <v>1572</v>
      </c>
      <c r="L183" t="s">
        <v>1672</v>
      </c>
      <c r="M183" t="s">
        <v>2327</v>
      </c>
      <c r="N183" t="s">
        <v>2328</v>
      </c>
      <c r="O183" t="s">
        <v>386</v>
      </c>
      <c r="P183" t="s">
        <v>2329</v>
      </c>
      <c r="Q183" t="s">
        <v>2270</v>
      </c>
      <c r="R183" t="s">
        <v>2150</v>
      </c>
      <c r="S183" t="s">
        <v>1670</v>
      </c>
      <c r="T183" t="s">
        <v>1677</v>
      </c>
      <c r="U183" t="s">
        <v>1670</v>
      </c>
      <c r="V183" t="s">
        <v>1668</v>
      </c>
      <c r="W183" t="s">
        <v>1678</v>
      </c>
      <c r="X183" t="s">
        <v>2330</v>
      </c>
      <c r="Y183" t="s">
        <v>1680</v>
      </c>
      <c r="Z183" t="s">
        <v>2331</v>
      </c>
      <c r="AA183" t="s">
        <v>2332</v>
      </c>
    </row>
    <row r="184" spans="1:27" x14ac:dyDescent="0.35">
      <c r="A184" t="s">
        <v>218</v>
      </c>
      <c r="B184" t="s">
        <v>386</v>
      </c>
      <c r="C184" t="s">
        <v>386</v>
      </c>
      <c r="D184" t="s">
        <v>1668</v>
      </c>
      <c r="E184" t="s">
        <v>2325</v>
      </c>
      <c r="F184" t="s">
        <v>1598</v>
      </c>
      <c r="G184" t="s">
        <v>1670</v>
      </c>
      <c r="H184" t="s">
        <v>2333</v>
      </c>
      <c r="I184" t="s">
        <v>1604</v>
      </c>
      <c r="K184" t="s">
        <v>1577</v>
      </c>
      <c r="L184" t="s">
        <v>1672</v>
      </c>
      <c r="M184" t="s">
        <v>2334</v>
      </c>
      <c r="N184" t="s">
        <v>2328</v>
      </c>
      <c r="O184" t="s">
        <v>386</v>
      </c>
      <c r="P184" t="s">
        <v>2329</v>
      </c>
      <c r="Q184" t="s">
        <v>2270</v>
      </c>
      <c r="R184" t="s">
        <v>2150</v>
      </c>
      <c r="S184" t="s">
        <v>1670</v>
      </c>
      <c r="T184" t="s">
        <v>1677</v>
      </c>
      <c r="U184" t="s">
        <v>1670</v>
      </c>
      <c r="V184" t="s">
        <v>1668</v>
      </c>
      <c r="W184" t="s">
        <v>1678</v>
      </c>
      <c r="X184" t="s">
        <v>2330</v>
      </c>
      <c r="Y184" t="s">
        <v>1680</v>
      </c>
      <c r="Z184" t="s">
        <v>2335</v>
      </c>
      <c r="AA184" t="s">
        <v>2336</v>
      </c>
    </row>
    <row r="185" spans="1:27" x14ac:dyDescent="0.35">
      <c r="A185" t="s">
        <v>218</v>
      </c>
      <c r="B185" t="s">
        <v>386</v>
      </c>
      <c r="C185" t="s">
        <v>386</v>
      </c>
      <c r="D185" t="s">
        <v>1668</v>
      </c>
      <c r="E185" t="s">
        <v>2325</v>
      </c>
      <c r="F185" t="s">
        <v>1598</v>
      </c>
      <c r="G185" t="s">
        <v>1670</v>
      </c>
      <c r="H185" t="s">
        <v>2337</v>
      </c>
      <c r="I185" t="s">
        <v>1607</v>
      </c>
      <c r="K185" t="s">
        <v>2338</v>
      </c>
      <c r="L185" t="s">
        <v>1672</v>
      </c>
      <c r="M185" t="s">
        <v>2339</v>
      </c>
      <c r="N185" t="s">
        <v>2328</v>
      </c>
      <c r="O185" t="s">
        <v>386</v>
      </c>
      <c r="P185" t="s">
        <v>2329</v>
      </c>
      <c r="Q185" t="s">
        <v>2270</v>
      </c>
      <c r="R185" t="s">
        <v>2150</v>
      </c>
      <c r="S185" t="s">
        <v>1670</v>
      </c>
      <c r="T185" t="s">
        <v>1677</v>
      </c>
      <c r="U185" t="s">
        <v>1670</v>
      </c>
      <c r="V185" t="s">
        <v>1668</v>
      </c>
      <c r="W185" t="s">
        <v>1678</v>
      </c>
      <c r="X185" t="s">
        <v>2330</v>
      </c>
      <c r="Y185" t="s">
        <v>1680</v>
      </c>
      <c r="Z185" t="s">
        <v>2340</v>
      </c>
      <c r="AA185" t="s">
        <v>2341</v>
      </c>
    </row>
    <row r="186" spans="1:27" x14ac:dyDescent="0.35">
      <c r="A186" t="s">
        <v>49</v>
      </c>
      <c r="B186" t="s">
        <v>386</v>
      </c>
      <c r="C186" t="s">
        <v>386</v>
      </c>
      <c r="D186" t="s">
        <v>1668</v>
      </c>
      <c r="E186" t="s">
        <v>2342</v>
      </c>
      <c r="F186" t="s">
        <v>1608</v>
      </c>
      <c r="G186" t="s">
        <v>1670</v>
      </c>
      <c r="H186" t="s">
        <v>2343</v>
      </c>
      <c r="I186" t="s">
        <v>1626</v>
      </c>
      <c r="K186" t="s">
        <v>1627</v>
      </c>
      <c r="L186" t="s">
        <v>1672</v>
      </c>
      <c r="M186" t="s">
        <v>2344</v>
      </c>
      <c r="N186" t="s">
        <v>2345</v>
      </c>
      <c r="O186" t="s">
        <v>386</v>
      </c>
      <c r="P186" t="s">
        <v>2346</v>
      </c>
      <c r="Q186" t="s">
        <v>1692</v>
      </c>
      <c r="R186" t="s">
        <v>2150</v>
      </c>
      <c r="S186" t="s">
        <v>1670</v>
      </c>
      <c r="T186" t="s">
        <v>1677</v>
      </c>
      <c r="U186" t="s">
        <v>1670</v>
      </c>
      <c r="V186" t="s">
        <v>1668</v>
      </c>
      <c r="W186" t="s">
        <v>1725</v>
      </c>
      <c r="X186" t="s">
        <v>2345</v>
      </c>
      <c r="Y186" t="s">
        <v>1680</v>
      </c>
      <c r="Z186" t="s">
        <v>2347</v>
      </c>
      <c r="AA186" t="s">
        <v>386</v>
      </c>
    </row>
    <row r="187" spans="1:27" x14ac:dyDescent="0.35">
      <c r="A187" t="s">
        <v>49</v>
      </c>
      <c r="B187" t="s">
        <v>386</v>
      </c>
      <c r="C187" t="s">
        <v>386</v>
      </c>
      <c r="D187" t="s">
        <v>1668</v>
      </c>
      <c r="E187" t="s">
        <v>2342</v>
      </c>
      <c r="F187" t="s">
        <v>1608</v>
      </c>
      <c r="G187" t="s">
        <v>1670</v>
      </c>
      <c r="H187" t="s">
        <v>2348</v>
      </c>
      <c r="I187" t="s">
        <v>1629</v>
      </c>
      <c r="K187" t="s">
        <v>1630</v>
      </c>
      <c r="L187" t="s">
        <v>1672</v>
      </c>
      <c r="M187" t="s">
        <v>2349</v>
      </c>
      <c r="N187" t="s">
        <v>2345</v>
      </c>
      <c r="O187" t="s">
        <v>386</v>
      </c>
      <c r="P187" t="s">
        <v>2346</v>
      </c>
      <c r="Q187" t="s">
        <v>1692</v>
      </c>
      <c r="R187" t="s">
        <v>2150</v>
      </c>
      <c r="S187" t="s">
        <v>1670</v>
      </c>
      <c r="T187" t="s">
        <v>1677</v>
      </c>
      <c r="U187" t="s">
        <v>1670</v>
      </c>
      <c r="V187" t="s">
        <v>1668</v>
      </c>
      <c r="W187" t="s">
        <v>1725</v>
      </c>
      <c r="X187" t="s">
        <v>2345</v>
      </c>
      <c r="Y187" t="s">
        <v>1680</v>
      </c>
      <c r="Z187" t="s">
        <v>2347</v>
      </c>
      <c r="AA187" t="s">
        <v>386</v>
      </c>
    </row>
    <row r="188" spans="1:27" x14ac:dyDescent="0.35">
      <c r="A188" t="s">
        <v>49</v>
      </c>
      <c r="B188" t="s">
        <v>386</v>
      </c>
      <c r="C188" t="s">
        <v>386</v>
      </c>
      <c r="D188" t="s">
        <v>1668</v>
      </c>
      <c r="E188" t="s">
        <v>2342</v>
      </c>
      <c r="F188" t="s">
        <v>1608</v>
      </c>
      <c r="G188" t="s">
        <v>1670</v>
      </c>
      <c r="H188" t="s">
        <v>2350</v>
      </c>
      <c r="I188" t="s">
        <v>1616</v>
      </c>
      <c r="K188" t="s">
        <v>2351</v>
      </c>
      <c r="L188" t="s">
        <v>1672</v>
      </c>
      <c r="M188" t="s">
        <v>2352</v>
      </c>
      <c r="N188" t="s">
        <v>2345</v>
      </c>
      <c r="O188" t="s">
        <v>386</v>
      </c>
      <c r="P188" t="s">
        <v>2346</v>
      </c>
      <c r="Q188" t="s">
        <v>1692</v>
      </c>
      <c r="R188" t="s">
        <v>2150</v>
      </c>
      <c r="S188" t="s">
        <v>1670</v>
      </c>
      <c r="T188" t="s">
        <v>1677</v>
      </c>
      <c r="U188" t="s">
        <v>1670</v>
      </c>
      <c r="V188" t="s">
        <v>1668</v>
      </c>
      <c r="W188" t="s">
        <v>1740</v>
      </c>
      <c r="X188" t="s">
        <v>2345</v>
      </c>
      <c r="Y188" t="s">
        <v>1680</v>
      </c>
      <c r="Z188" t="s">
        <v>2353</v>
      </c>
      <c r="AA188" t="s">
        <v>2354</v>
      </c>
    </row>
    <row r="189" spans="1:27" x14ac:dyDescent="0.35">
      <c r="A189" t="s">
        <v>49</v>
      </c>
      <c r="B189" t="s">
        <v>386</v>
      </c>
      <c r="C189" t="s">
        <v>386</v>
      </c>
      <c r="D189" t="s">
        <v>1668</v>
      </c>
      <c r="E189" t="s">
        <v>2342</v>
      </c>
      <c r="F189" t="s">
        <v>1608</v>
      </c>
      <c r="G189" t="s">
        <v>1670</v>
      </c>
      <c r="H189" t="s">
        <v>2355</v>
      </c>
      <c r="I189" t="s">
        <v>1622</v>
      </c>
      <c r="K189" t="s">
        <v>2356</v>
      </c>
      <c r="L189" t="s">
        <v>1672</v>
      </c>
      <c r="M189" t="s">
        <v>2352</v>
      </c>
      <c r="N189" t="s">
        <v>2345</v>
      </c>
      <c r="O189" t="s">
        <v>386</v>
      </c>
      <c r="P189" t="s">
        <v>2346</v>
      </c>
      <c r="Q189" t="s">
        <v>1692</v>
      </c>
      <c r="R189" t="s">
        <v>2150</v>
      </c>
      <c r="S189" t="s">
        <v>1670</v>
      </c>
      <c r="T189" t="s">
        <v>1677</v>
      </c>
      <c r="U189" t="s">
        <v>1670</v>
      </c>
      <c r="V189" t="s">
        <v>1668</v>
      </c>
      <c r="W189" t="s">
        <v>1692</v>
      </c>
      <c r="X189" t="s">
        <v>2345</v>
      </c>
      <c r="Y189" t="s">
        <v>1680</v>
      </c>
      <c r="Z189" t="s">
        <v>2357</v>
      </c>
      <c r="AA189" t="s">
        <v>2358</v>
      </c>
    </row>
  </sheetData>
  <sheetProtection algorithmName="SHA-512" hashValue="jY22xX6+gV0svj9JSXc5h8QXok7bP+GF03X2ks2VAqfkUE+GKzhi/nkCoLILRTBjvYClWaOOBEnjMykQ9/w9XA==" saltValue="z73ubgO79J4OQESEt5cqdA==" spinCount="100000" sheet="1" objects="1" scenarios="1"/>
  <autoFilter ref="A1:AC189" xr:uid="{5D35250B-41F2-4CC7-B8D4-CE7295E171E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2FD6-F389-44D0-B24E-90FE33954AFD}">
  <dimension ref="A1:Z36"/>
  <sheetViews>
    <sheetView topLeftCell="K1" workbookViewId="0">
      <selection activeCell="J1" sqref="J1:T1"/>
    </sheetView>
  </sheetViews>
  <sheetFormatPr baseColWidth="10" defaultRowHeight="14.5" x14ac:dyDescent="0.35"/>
  <cols>
    <col min="1" max="1" width="19.81640625" style="363" customWidth="1"/>
    <col min="2" max="3" width="10.90625" style="363"/>
    <col min="4" max="4" width="17.90625" style="363" customWidth="1"/>
    <col min="5" max="5" width="10.90625" style="363"/>
    <col min="6" max="6" width="11.08984375" style="363" customWidth="1"/>
    <col min="7" max="7" width="16.08984375" style="363" customWidth="1"/>
    <col min="8" max="9" width="10.90625" style="363"/>
    <col min="10" max="10" width="12" style="363" customWidth="1"/>
    <col min="11" max="21" width="10.90625" style="363"/>
    <col min="22" max="22" width="15" style="363" customWidth="1"/>
    <col min="23" max="16384" width="10.90625" style="363"/>
  </cols>
  <sheetData>
    <row r="1" spans="1:26" x14ac:dyDescent="0.35">
      <c r="A1" s="366" t="s">
        <v>1642</v>
      </c>
      <c r="B1" s="366" t="s">
        <v>1643</v>
      </c>
      <c r="C1" s="366" t="s">
        <v>1644</v>
      </c>
      <c r="D1" s="366" t="s">
        <v>1645</v>
      </c>
      <c r="E1" s="366" t="s">
        <v>1646</v>
      </c>
      <c r="F1" s="366" t="s">
        <v>1647</v>
      </c>
      <c r="G1" s="366" t="s">
        <v>2785</v>
      </c>
      <c r="H1" s="366" t="s">
        <v>1648</v>
      </c>
      <c r="I1" s="366" t="s">
        <v>1649</v>
      </c>
      <c r="J1" s="366" t="s">
        <v>1650</v>
      </c>
      <c r="K1" s="366" t="s">
        <v>367</v>
      </c>
      <c r="L1" s="366" t="s">
        <v>1652</v>
      </c>
      <c r="M1" s="366" t="s">
        <v>1653</v>
      </c>
      <c r="N1" s="366" t="s">
        <v>1654</v>
      </c>
      <c r="O1" s="366" t="s">
        <v>1655</v>
      </c>
      <c r="P1" s="366" t="s">
        <v>1656</v>
      </c>
      <c r="Q1" s="366" t="s">
        <v>1657</v>
      </c>
      <c r="R1" s="366" t="s">
        <v>1658</v>
      </c>
      <c r="S1" s="366" t="s">
        <v>1661</v>
      </c>
      <c r="T1" s="366" t="s">
        <v>1659</v>
      </c>
      <c r="U1" s="366" t="s">
        <v>1660</v>
      </c>
      <c r="V1" s="366" t="s">
        <v>1639</v>
      </c>
      <c r="W1" s="366" t="s">
        <v>1662</v>
      </c>
      <c r="X1" s="366" t="s">
        <v>1664</v>
      </c>
      <c r="Y1" s="366" t="s">
        <v>1663</v>
      </c>
      <c r="Z1" s="366" t="s">
        <v>1665</v>
      </c>
    </row>
    <row r="2" spans="1:26" x14ac:dyDescent="0.35">
      <c r="A2" s="367" t="s">
        <v>107</v>
      </c>
      <c r="B2" s="367" t="s">
        <v>2628</v>
      </c>
      <c r="C2" s="367" t="s">
        <v>2629</v>
      </c>
      <c r="D2" s="367" t="s">
        <v>1668</v>
      </c>
      <c r="E2" s="367" t="s">
        <v>2630</v>
      </c>
      <c r="F2" s="367" t="s">
        <v>2519</v>
      </c>
      <c r="G2" s="367" t="s">
        <v>2780</v>
      </c>
      <c r="H2" s="367" t="s">
        <v>1670</v>
      </c>
      <c r="I2" s="367" t="s">
        <v>2631</v>
      </c>
      <c r="J2" s="367" t="s">
        <v>2520</v>
      </c>
      <c r="K2" s="367" t="s">
        <v>2521</v>
      </c>
      <c r="L2" s="367" t="s">
        <v>2632</v>
      </c>
      <c r="M2" s="358" t="s">
        <v>2633</v>
      </c>
      <c r="N2" s="358" t="s">
        <v>2634</v>
      </c>
      <c r="O2" s="358" t="s">
        <v>2635</v>
      </c>
      <c r="P2" s="367" t="s">
        <v>2636</v>
      </c>
      <c r="Q2" s="367" t="s">
        <v>2637</v>
      </c>
      <c r="R2" s="367" t="s">
        <v>1670</v>
      </c>
      <c r="S2" s="367" t="s">
        <v>1668</v>
      </c>
      <c r="T2" s="367" t="s">
        <v>1677</v>
      </c>
      <c r="U2" s="367" t="s">
        <v>1670</v>
      </c>
      <c r="V2" s="367" t="s">
        <v>1740</v>
      </c>
      <c r="W2" s="358" t="s">
        <v>1812</v>
      </c>
      <c r="X2" s="367" t="s">
        <v>2638</v>
      </c>
      <c r="Y2" s="367" t="s">
        <v>1680</v>
      </c>
      <c r="Z2" s="358" t="s">
        <v>2639</v>
      </c>
    </row>
    <row r="3" spans="1:26" ht="43.5" x14ac:dyDescent="0.35">
      <c r="A3" s="367" t="s">
        <v>1695</v>
      </c>
      <c r="B3" s="367" t="s">
        <v>386</v>
      </c>
      <c r="C3" s="367" t="s">
        <v>386</v>
      </c>
      <c r="D3" s="367" t="s">
        <v>1668</v>
      </c>
      <c r="E3" s="367" t="s">
        <v>2640</v>
      </c>
      <c r="F3" s="365" t="s">
        <v>2781</v>
      </c>
      <c r="G3" s="364" t="s">
        <v>2782</v>
      </c>
      <c r="H3" s="367" t="s">
        <v>1670</v>
      </c>
      <c r="I3" s="367" t="s">
        <v>2641</v>
      </c>
      <c r="J3" s="367" t="s">
        <v>2522</v>
      </c>
      <c r="K3" s="367" t="s">
        <v>2642</v>
      </c>
      <c r="L3" s="367" t="s">
        <v>2643</v>
      </c>
      <c r="M3" s="358" t="s">
        <v>1700</v>
      </c>
      <c r="N3" s="358" t="s">
        <v>1764</v>
      </c>
      <c r="O3" s="358" t="s">
        <v>1701</v>
      </c>
      <c r="P3" s="367" t="s">
        <v>2586</v>
      </c>
      <c r="Q3" s="367" t="s">
        <v>2150</v>
      </c>
      <c r="R3" s="367" t="s">
        <v>1670</v>
      </c>
      <c r="S3" s="367" t="s">
        <v>1668</v>
      </c>
      <c r="T3" s="367" t="s">
        <v>1677</v>
      </c>
      <c r="U3" s="367" t="s">
        <v>1670</v>
      </c>
      <c r="V3" s="367" t="s">
        <v>1702</v>
      </c>
      <c r="W3" s="358" t="s">
        <v>1700</v>
      </c>
      <c r="X3" s="367" t="s">
        <v>2644</v>
      </c>
      <c r="Y3" s="367" t="s">
        <v>1783</v>
      </c>
      <c r="Z3" s="358" t="s">
        <v>2645</v>
      </c>
    </row>
    <row r="4" spans="1:26" x14ac:dyDescent="0.35">
      <c r="A4" s="367" t="s">
        <v>1892</v>
      </c>
      <c r="B4" s="367" t="s">
        <v>386</v>
      </c>
      <c r="C4" s="367" t="s">
        <v>386</v>
      </c>
      <c r="D4" s="367" t="s">
        <v>1668</v>
      </c>
      <c r="E4" s="367" t="s">
        <v>2646</v>
      </c>
      <c r="F4" s="367" t="s">
        <v>925</v>
      </c>
      <c r="G4" s="367" t="s">
        <v>931</v>
      </c>
      <c r="H4" s="367" t="s">
        <v>1670</v>
      </c>
      <c r="I4" s="367" t="s">
        <v>2647</v>
      </c>
      <c r="J4" s="367" t="s">
        <v>2523</v>
      </c>
      <c r="K4" s="367" t="s">
        <v>2524</v>
      </c>
      <c r="L4" s="367" t="s">
        <v>2648</v>
      </c>
      <c r="M4" s="358" t="s">
        <v>1909</v>
      </c>
      <c r="N4" s="358" t="s">
        <v>2579</v>
      </c>
      <c r="O4" s="358" t="s">
        <v>1910</v>
      </c>
      <c r="P4" s="367" t="s">
        <v>2580</v>
      </c>
      <c r="Q4" s="367" t="s">
        <v>2582</v>
      </c>
      <c r="R4" s="367" t="s">
        <v>1670</v>
      </c>
      <c r="S4" s="367" t="s">
        <v>1668</v>
      </c>
      <c r="T4" s="367" t="s">
        <v>1677</v>
      </c>
      <c r="U4" s="367" t="s">
        <v>1670</v>
      </c>
      <c r="V4" s="367" t="s">
        <v>2295</v>
      </c>
      <c r="W4" s="358" t="s">
        <v>1911</v>
      </c>
      <c r="X4" s="367" t="s">
        <v>2649</v>
      </c>
      <c r="Y4" s="367" t="s">
        <v>1680</v>
      </c>
      <c r="Z4" s="358" t="s">
        <v>2650</v>
      </c>
    </row>
    <row r="5" spans="1:26" x14ac:dyDescent="0.35">
      <c r="A5" s="367" t="s">
        <v>118</v>
      </c>
      <c r="B5" s="367" t="s">
        <v>386</v>
      </c>
      <c r="C5" s="367" t="s">
        <v>386</v>
      </c>
      <c r="D5" s="367" t="s">
        <v>1668</v>
      </c>
      <c r="E5" s="367" t="s">
        <v>2651</v>
      </c>
      <c r="F5" s="367" t="s">
        <v>988</v>
      </c>
      <c r="G5" s="367" t="s">
        <v>991</v>
      </c>
      <c r="H5" s="367" t="s">
        <v>1670</v>
      </c>
      <c r="I5" s="367" t="s">
        <v>2652</v>
      </c>
      <c r="J5" s="367" t="s">
        <v>2525</v>
      </c>
      <c r="K5" s="367" t="s">
        <v>2526</v>
      </c>
      <c r="L5" s="367" t="s">
        <v>2653</v>
      </c>
      <c r="M5" s="358" t="s">
        <v>1959</v>
      </c>
      <c r="N5" s="358" t="s">
        <v>2588</v>
      </c>
      <c r="O5" s="358" t="s">
        <v>1962</v>
      </c>
      <c r="P5" s="367" t="s">
        <v>1675</v>
      </c>
      <c r="Q5" s="367" t="s">
        <v>1676</v>
      </c>
      <c r="R5" s="367" t="s">
        <v>1670</v>
      </c>
      <c r="S5" s="367" t="s">
        <v>1668</v>
      </c>
      <c r="T5" s="367" t="s">
        <v>1677</v>
      </c>
      <c r="U5" s="367" t="s">
        <v>1670</v>
      </c>
      <c r="V5" s="367" t="s">
        <v>1740</v>
      </c>
      <c r="W5" s="358" t="s">
        <v>1959</v>
      </c>
      <c r="X5" s="367" t="s">
        <v>2654</v>
      </c>
      <c r="Y5" s="367" t="s">
        <v>1680</v>
      </c>
      <c r="Z5" s="358" t="s">
        <v>1964</v>
      </c>
    </row>
    <row r="6" spans="1:26" x14ac:dyDescent="0.35">
      <c r="A6" s="367" t="s">
        <v>190</v>
      </c>
      <c r="B6" s="367" t="s">
        <v>386</v>
      </c>
      <c r="C6" s="367" t="s">
        <v>386</v>
      </c>
      <c r="D6" s="367" t="s">
        <v>1668</v>
      </c>
      <c r="E6" s="367" t="s">
        <v>2655</v>
      </c>
      <c r="F6" s="367" t="s">
        <v>526</v>
      </c>
      <c r="G6" s="367" t="s">
        <v>532</v>
      </c>
      <c r="H6" s="367" t="s">
        <v>1670</v>
      </c>
      <c r="I6" s="367" t="s">
        <v>2656</v>
      </c>
      <c r="J6" s="367" t="s">
        <v>2527</v>
      </c>
      <c r="K6" s="367" t="s">
        <v>2528</v>
      </c>
      <c r="L6" s="367" t="s">
        <v>2591</v>
      </c>
      <c r="M6" s="358" t="s">
        <v>2067</v>
      </c>
      <c r="N6" s="358" t="s">
        <v>2592</v>
      </c>
      <c r="O6" s="358" t="s">
        <v>2068</v>
      </c>
      <c r="P6" s="367" t="s">
        <v>2580</v>
      </c>
      <c r="Q6" s="367" t="s">
        <v>2593</v>
      </c>
      <c r="R6" s="367" t="s">
        <v>1670</v>
      </c>
      <c r="S6" s="367" t="s">
        <v>1668</v>
      </c>
      <c r="T6" s="367" t="s">
        <v>1677</v>
      </c>
      <c r="U6" s="367" t="s">
        <v>1670</v>
      </c>
      <c r="V6" s="367" t="s">
        <v>1740</v>
      </c>
      <c r="W6" s="358" t="s">
        <v>2067</v>
      </c>
      <c r="X6" s="367" t="s">
        <v>2657</v>
      </c>
      <c r="Y6" s="367" t="s">
        <v>1680</v>
      </c>
      <c r="Z6" s="358" t="s">
        <v>2658</v>
      </c>
    </row>
    <row r="7" spans="1:26" x14ac:dyDescent="0.35">
      <c r="A7" s="367" t="s">
        <v>190</v>
      </c>
      <c r="B7" s="367" t="s">
        <v>386</v>
      </c>
      <c r="C7" s="367" t="s">
        <v>386</v>
      </c>
      <c r="D7" s="367" t="s">
        <v>1668</v>
      </c>
      <c r="E7" s="367" t="s">
        <v>2659</v>
      </c>
      <c r="F7" s="367" t="s">
        <v>546</v>
      </c>
      <c r="G7" s="367" t="s">
        <v>551</v>
      </c>
      <c r="H7" s="367" t="s">
        <v>1670</v>
      </c>
      <c r="I7" s="367" t="s">
        <v>2660</v>
      </c>
      <c r="J7" s="367" t="s">
        <v>2529</v>
      </c>
      <c r="K7" s="367" t="s">
        <v>2530</v>
      </c>
      <c r="L7" s="367" t="s">
        <v>2661</v>
      </c>
      <c r="M7" s="358" t="s">
        <v>2092</v>
      </c>
      <c r="N7" s="358" t="s">
        <v>2592</v>
      </c>
      <c r="O7" s="358" t="s">
        <v>2091</v>
      </c>
      <c r="P7" s="367" t="s">
        <v>2580</v>
      </c>
      <c r="Q7" s="367" t="s">
        <v>2593</v>
      </c>
      <c r="R7" s="367" t="s">
        <v>1670</v>
      </c>
      <c r="S7" s="367" t="s">
        <v>1668</v>
      </c>
      <c r="T7" s="367" t="s">
        <v>1677</v>
      </c>
      <c r="U7" s="367" t="s">
        <v>1670</v>
      </c>
      <c r="V7" s="367" t="s">
        <v>1678</v>
      </c>
      <c r="W7" s="358" t="s">
        <v>2092</v>
      </c>
      <c r="X7" s="367" t="s">
        <v>2662</v>
      </c>
      <c r="Y7" s="367" t="s">
        <v>1680</v>
      </c>
      <c r="Z7" s="358" t="s">
        <v>2663</v>
      </c>
    </row>
    <row r="8" spans="1:26" x14ac:dyDescent="0.35">
      <c r="A8" s="367" t="s">
        <v>85</v>
      </c>
      <c r="B8" s="367" t="s">
        <v>386</v>
      </c>
      <c r="C8" s="367" t="s">
        <v>386</v>
      </c>
      <c r="D8" s="367" t="s">
        <v>1668</v>
      </c>
      <c r="E8" s="367" t="s">
        <v>2664</v>
      </c>
      <c r="F8" s="367" t="s">
        <v>1001</v>
      </c>
      <c r="G8" s="367" t="s">
        <v>1007</v>
      </c>
      <c r="H8" s="367" t="s">
        <v>1670</v>
      </c>
      <c r="I8" s="367" t="s">
        <v>2665</v>
      </c>
      <c r="J8" s="367" t="s">
        <v>2531</v>
      </c>
      <c r="K8" s="367" t="s">
        <v>2532</v>
      </c>
      <c r="L8" s="367" t="s">
        <v>2610</v>
      </c>
      <c r="M8" s="358" t="s">
        <v>2633</v>
      </c>
      <c r="N8" s="358" t="s">
        <v>2595</v>
      </c>
      <c r="O8" s="358" t="s">
        <v>2010</v>
      </c>
      <c r="P8" s="367" t="s">
        <v>2596</v>
      </c>
      <c r="Q8" s="367" t="s">
        <v>2597</v>
      </c>
      <c r="R8" s="367" t="s">
        <v>1670</v>
      </c>
      <c r="S8" s="367" t="s">
        <v>1668</v>
      </c>
      <c r="T8" s="367" t="s">
        <v>1677</v>
      </c>
      <c r="U8" s="367" t="s">
        <v>1670</v>
      </c>
      <c r="V8" s="367" t="s">
        <v>1692</v>
      </c>
      <c r="W8" s="358" t="s">
        <v>1812</v>
      </c>
      <c r="X8" s="367" t="s">
        <v>2533</v>
      </c>
      <c r="Y8" s="367" t="s">
        <v>1680</v>
      </c>
      <c r="Z8" s="358" t="s">
        <v>2668</v>
      </c>
    </row>
    <row r="9" spans="1:26" x14ac:dyDescent="0.35">
      <c r="A9" s="367" t="s">
        <v>85</v>
      </c>
      <c r="B9" s="367" t="s">
        <v>386</v>
      </c>
      <c r="C9" s="367" t="s">
        <v>386</v>
      </c>
      <c r="D9" s="367" t="s">
        <v>1668</v>
      </c>
      <c r="E9" s="367" t="s">
        <v>2669</v>
      </c>
      <c r="F9" s="367" t="s">
        <v>1026</v>
      </c>
      <c r="G9" s="367" t="s">
        <v>1032</v>
      </c>
      <c r="H9" s="367" t="s">
        <v>1670</v>
      </c>
      <c r="I9" s="367" t="s">
        <v>2670</v>
      </c>
      <c r="J9" s="367" t="s">
        <v>2534</v>
      </c>
      <c r="K9" s="367" t="s">
        <v>2535</v>
      </c>
      <c r="L9" s="367" t="s">
        <v>2594</v>
      </c>
      <c r="M9" s="358" t="s">
        <v>2633</v>
      </c>
      <c r="N9" s="358" t="s">
        <v>2595</v>
      </c>
      <c r="O9" s="358" t="s">
        <v>2010</v>
      </c>
      <c r="P9" s="367" t="s">
        <v>2596</v>
      </c>
      <c r="Q9" s="367" t="s">
        <v>1676</v>
      </c>
      <c r="R9" s="367" t="s">
        <v>1670</v>
      </c>
      <c r="S9" s="367" t="s">
        <v>1668</v>
      </c>
      <c r="T9" s="367" t="s">
        <v>1677</v>
      </c>
      <c r="U9" s="367" t="s">
        <v>1670</v>
      </c>
      <c r="V9" s="367" t="s">
        <v>1740</v>
      </c>
      <c r="W9" s="358" t="s">
        <v>1812</v>
      </c>
      <c r="X9" s="367" t="s">
        <v>2666</v>
      </c>
      <c r="Y9" s="367" t="s">
        <v>1680</v>
      </c>
      <c r="Z9" s="358" t="s">
        <v>2667</v>
      </c>
    </row>
    <row r="10" spans="1:26" x14ac:dyDescent="0.35">
      <c r="A10" s="367" t="s">
        <v>85</v>
      </c>
      <c r="B10" s="367" t="s">
        <v>386</v>
      </c>
      <c r="C10" s="367" t="s">
        <v>386</v>
      </c>
      <c r="D10" s="367" t="s">
        <v>1668</v>
      </c>
      <c r="E10" s="367" t="s">
        <v>2671</v>
      </c>
      <c r="F10" s="367" t="s">
        <v>1036</v>
      </c>
      <c r="G10" s="367" t="s">
        <v>1038</v>
      </c>
      <c r="H10" s="367" t="s">
        <v>1670</v>
      </c>
      <c r="I10" s="367" t="s">
        <v>2672</v>
      </c>
      <c r="J10" s="367" t="s">
        <v>2536</v>
      </c>
      <c r="K10" s="367" t="s">
        <v>2537</v>
      </c>
      <c r="L10" s="367" t="s">
        <v>2594</v>
      </c>
      <c r="M10" s="358" t="s">
        <v>2633</v>
      </c>
      <c r="N10" s="358" t="s">
        <v>2595</v>
      </c>
      <c r="O10" s="358" t="s">
        <v>2010</v>
      </c>
      <c r="P10" s="367" t="s">
        <v>2596</v>
      </c>
      <c r="Q10" s="367" t="s">
        <v>2597</v>
      </c>
      <c r="R10" s="367" t="s">
        <v>1670</v>
      </c>
      <c r="S10" s="367" t="s">
        <v>1668</v>
      </c>
      <c r="T10" s="367" t="s">
        <v>1677</v>
      </c>
      <c r="U10" s="367" t="s">
        <v>1670</v>
      </c>
      <c r="V10" s="367" t="s">
        <v>1740</v>
      </c>
      <c r="W10" s="358" t="s">
        <v>1812</v>
      </c>
      <c r="X10" s="367" t="s">
        <v>2673</v>
      </c>
      <c r="Y10" s="367" t="s">
        <v>1680</v>
      </c>
      <c r="Z10" s="358" t="s">
        <v>2674</v>
      </c>
    </row>
    <row r="11" spans="1:26" x14ac:dyDescent="0.35">
      <c r="A11" s="367" t="s">
        <v>94</v>
      </c>
      <c r="B11" s="367" t="s">
        <v>386</v>
      </c>
      <c r="C11" s="367" t="s">
        <v>386</v>
      </c>
      <c r="D11" s="367" t="s">
        <v>1668</v>
      </c>
      <c r="E11" s="367" t="s">
        <v>2675</v>
      </c>
      <c r="F11" s="367" t="s">
        <v>625</v>
      </c>
      <c r="G11" s="367" t="s">
        <v>629</v>
      </c>
      <c r="H11" s="367" t="s">
        <v>1670</v>
      </c>
      <c r="I11" s="367" t="s">
        <v>2676</v>
      </c>
      <c r="J11" s="367" t="s">
        <v>2538</v>
      </c>
      <c r="K11" s="367" t="s">
        <v>2539</v>
      </c>
      <c r="L11" s="367" t="s">
        <v>2677</v>
      </c>
      <c r="M11" s="358" t="s">
        <v>2633</v>
      </c>
      <c r="N11" s="358" t="s">
        <v>2612</v>
      </c>
      <c r="O11" s="358" t="s">
        <v>2010</v>
      </c>
      <c r="P11" s="367" t="s">
        <v>2608</v>
      </c>
      <c r="Q11" s="367" t="s">
        <v>2581</v>
      </c>
      <c r="R11" s="367" t="s">
        <v>1670</v>
      </c>
      <c r="S11" s="367" t="s">
        <v>1668</v>
      </c>
      <c r="T11" s="367" t="s">
        <v>1677</v>
      </c>
      <c r="U11" s="367" t="s">
        <v>1670</v>
      </c>
      <c r="V11" s="367" t="s">
        <v>1692</v>
      </c>
      <c r="W11" s="358" t="s">
        <v>1812</v>
      </c>
      <c r="X11" s="367" t="s">
        <v>2540</v>
      </c>
      <c r="Y11" s="367" t="s">
        <v>1680</v>
      </c>
      <c r="Z11" s="358" t="s">
        <v>2678</v>
      </c>
    </row>
    <row r="12" spans="1:26" x14ac:dyDescent="0.35">
      <c r="A12" s="367" t="s">
        <v>2128</v>
      </c>
      <c r="B12" s="367" t="s">
        <v>386</v>
      </c>
      <c r="C12" s="367" t="s">
        <v>386</v>
      </c>
      <c r="D12" s="367" t="s">
        <v>1668</v>
      </c>
      <c r="E12" s="367" t="s">
        <v>2679</v>
      </c>
      <c r="F12" s="367" t="s">
        <v>897</v>
      </c>
      <c r="G12" s="367" t="s">
        <v>902</v>
      </c>
      <c r="H12" s="367" t="s">
        <v>1670</v>
      </c>
      <c r="I12" s="367" t="s">
        <v>2680</v>
      </c>
      <c r="J12" s="367" t="s">
        <v>2541</v>
      </c>
      <c r="K12" s="367" t="s">
        <v>2542</v>
      </c>
      <c r="L12" s="367" t="s">
        <v>2600</v>
      </c>
      <c r="M12" s="358" t="s">
        <v>2133</v>
      </c>
      <c r="N12" s="358" t="s">
        <v>2592</v>
      </c>
      <c r="O12" s="358" t="s">
        <v>2598</v>
      </c>
      <c r="P12" s="367" t="s">
        <v>1675</v>
      </c>
      <c r="Q12" s="367" t="s">
        <v>2581</v>
      </c>
      <c r="R12" s="367" t="s">
        <v>1670</v>
      </c>
      <c r="S12" s="367" t="s">
        <v>1668</v>
      </c>
      <c r="T12" s="367" t="s">
        <v>1677</v>
      </c>
      <c r="U12" s="367" t="s">
        <v>1670</v>
      </c>
      <c r="V12" s="367" t="s">
        <v>1692</v>
      </c>
      <c r="W12" s="358" t="s">
        <v>2133</v>
      </c>
      <c r="X12" s="367" t="s">
        <v>2681</v>
      </c>
      <c r="Y12" s="367" t="s">
        <v>1680</v>
      </c>
      <c r="Z12" s="358" t="s">
        <v>2682</v>
      </c>
    </row>
    <row r="13" spans="1:26" x14ac:dyDescent="0.35">
      <c r="A13" s="367" t="s">
        <v>2128</v>
      </c>
      <c r="B13" s="367" t="s">
        <v>386</v>
      </c>
      <c r="C13" s="367" t="s">
        <v>386</v>
      </c>
      <c r="D13" s="367" t="s">
        <v>1668</v>
      </c>
      <c r="E13" s="367" t="s">
        <v>2679</v>
      </c>
      <c r="F13" s="367" t="s">
        <v>897</v>
      </c>
      <c r="G13" s="367" t="s">
        <v>902</v>
      </c>
      <c r="H13" s="367" t="s">
        <v>1670</v>
      </c>
      <c r="I13" s="367" t="s">
        <v>2683</v>
      </c>
      <c r="J13" s="367" t="s">
        <v>2543</v>
      </c>
      <c r="K13" s="367" t="s">
        <v>2544</v>
      </c>
      <c r="L13" s="367" t="s">
        <v>2599</v>
      </c>
      <c r="M13" s="358" t="s">
        <v>2133</v>
      </c>
      <c r="N13" s="358" t="s">
        <v>2592</v>
      </c>
      <c r="O13" s="358" t="s">
        <v>2598</v>
      </c>
      <c r="P13" s="367" t="s">
        <v>1675</v>
      </c>
      <c r="Q13" s="367" t="s">
        <v>2581</v>
      </c>
      <c r="R13" s="367" t="s">
        <v>1670</v>
      </c>
      <c r="S13" s="367" t="s">
        <v>1668</v>
      </c>
      <c r="T13" s="367" t="s">
        <v>1677</v>
      </c>
      <c r="U13" s="367" t="s">
        <v>1670</v>
      </c>
      <c r="V13" s="367" t="s">
        <v>1692</v>
      </c>
      <c r="W13" s="358" t="s">
        <v>2133</v>
      </c>
      <c r="X13" s="367" t="s">
        <v>2684</v>
      </c>
      <c r="Y13" s="367" t="s">
        <v>1783</v>
      </c>
      <c r="Z13" s="358" t="s">
        <v>2682</v>
      </c>
    </row>
    <row r="14" spans="1:26" x14ac:dyDescent="0.35">
      <c r="A14" s="367" t="s">
        <v>26</v>
      </c>
      <c r="B14" s="367" t="s">
        <v>386</v>
      </c>
      <c r="C14" s="367" t="s">
        <v>386</v>
      </c>
      <c r="D14" s="367" t="s">
        <v>1668</v>
      </c>
      <c r="E14" s="367" t="s">
        <v>2685</v>
      </c>
      <c r="F14" s="367" t="s">
        <v>1058</v>
      </c>
      <c r="G14" s="367" t="s">
        <v>1064</v>
      </c>
      <c r="H14" s="367" t="s">
        <v>1670</v>
      </c>
      <c r="I14" s="367" t="s">
        <v>2686</v>
      </c>
      <c r="J14" s="367" t="s">
        <v>2545</v>
      </c>
      <c r="K14" s="367" t="s">
        <v>2546</v>
      </c>
      <c r="L14" s="367" t="s">
        <v>2607</v>
      </c>
      <c r="M14" s="358" t="s">
        <v>1778</v>
      </c>
      <c r="N14" s="358" t="s">
        <v>1764</v>
      </c>
      <c r="O14" s="358" t="s">
        <v>2601</v>
      </c>
      <c r="P14" s="367" t="s">
        <v>2608</v>
      </c>
      <c r="Q14" s="367" t="s">
        <v>2581</v>
      </c>
      <c r="R14" s="367" t="s">
        <v>1670</v>
      </c>
      <c r="S14" s="367" t="s">
        <v>1668</v>
      </c>
      <c r="T14" s="367" t="s">
        <v>1677</v>
      </c>
      <c r="U14" s="367" t="s">
        <v>1670</v>
      </c>
      <c r="V14" s="367" t="s">
        <v>2295</v>
      </c>
      <c r="W14" s="358" t="s">
        <v>1778</v>
      </c>
      <c r="X14" s="367" t="s">
        <v>2688</v>
      </c>
      <c r="Y14" s="367" t="s">
        <v>1680</v>
      </c>
      <c r="Z14" s="358" t="s">
        <v>2689</v>
      </c>
    </row>
    <row r="15" spans="1:26" x14ac:dyDescent="0.35">
      <c r="A15" s="367" t="s">
        <v>26</v>
      </c>
      <c r="B15" s="367" t="s">
        <v>386</v>
      </c>
      <c r="C15" s="367" t="s">
        <v>386</v>
      </c>
      <c r="D15" s="367" t="s">
        <v>1668</v>
      </c>
      <c r="E15" s="367" t="s">
        <v>2685</v>
      </c>
      <c r="F15" s="367" t="s">
        <v>1058</v>
      </c>
      <c r="G15" s="367" t="s">
        <v>1064</v>
      </c>
      <c r="H15" s="367" t="s">
        <v>1670</v>
      </c>
      <c r="I15" s="367" t="s">
        <v>2690</v>
      </c>
      <c r="J15" s="367" t="s">
        <v>2547</v>
      </c>
      <c r="K15" s="367" t="s">
        <v>2548</v>
      </c>
      <c r="L15" s="367" t="s">
        <v>2691</v>
      </c>
      <c r="M15" s="358" t="s">
        <v>2602</v>
      </c>
      <c r="N15" s="358" t="s">
        <v>1764</v>
      </c>
      <c r="O15" s="358" t="s">
        <v>2603</v>
      </c>
      <c r="P15" s="367" t="s">
        <v>2604</v>
      </c>
      <c r="Q15" s="367" t="s">
        <v>2605</v>
      </c>
      <c r="R15" s="367" t="s">
        <v>1670</v>
      </c>
      <c r="S15" s="367" t="s">
        <v>1668</v>
      </c>
      <c r="T15" s="367" t="s">
        <v>1677</v>
      </c>
      <c r="U15" s="367" t="s">
        <v>1670</v>
      </c>
      <c r="V15" s="367" t="s">
        <v>2606</v>
      </c>
      <c r="W15" s="358" t="s">
        <v>2692</v>
      </c>
      <c r="X15" s="367" t="s">
        <v>2693</v>
      </c>
      <c r="Y15" s="367" t="s">
        <v>1680</v>
      </c>
      <c r="Z15" s="358" t="s">
        <v>2694</v>
      </c>
    </row>
    <row r="16" spans="1:26" x14ac:dyDescent="0.35">
      <c r="A16" s="367" t="s">
        <v>1720</v>
      </c>
      <c r="B16" s="367" t="s">
        <v>386</v>
      </c>
      <c r="C16" s="367" t="s">
        <v>386</v>
      </c>
      <c r="D16" s="367" t="s">
        <v>1668</v>
      </c>
      <c r="E16" s="367" t="s">
        <v>2695</v>
      </c>
      <c r="F16" s="367" t="s">
        <v>800</v>
      </c>
      <c r="G16" s="367" t="s">
        <v>805</v>
      </c>
      <c r="H16" s="367" t="s">
        <v>1670</v>
      </c>
      <c r="I16" s="367" t="s">
        <v>2696</v>
      </c>
      <c r="J16" s="367" t="s">
        <v>2549</v>
      </c>
      <c r="K16" s="367" t="s">
        <v>2550</v>
      </c>
      <c r="L16" s="367" t="s">
        <v>2697</v>
      </c>
      <c r="M16" s="358" t="s">
        <v>1729</v>
      </c>
      <c r="N16" s="358" t="s">
        <v>2579</v>
      </c>
      <c r="O16" s="358" t="s">
        <v>1730</v>
      </c>
      <c r="P16" s="367" t="s">
        <v>2583</v>
      </c>
      <c r="Q16" s="367" t="s">
        <v>2590</v>
      </c>
      <c r="R16" s="367" t="s">
        <v>1670</v>
      </c>
      <c r="S16" s="367" t="s">
        <v>1668</v>
      </c>
      <c r="T16" s="367" t="s">
        <v>1677</v>
      </c>
      <c r="U16" s="367" t="s">
        <v>1670</v>
      </c>
      <c r="V16" s="367" t="s">
        <v>1725</v>
      </c>
      <c r="W16" s="358" t="s">
        <v>1726</v>
      </c>
      <c r="X16" s="367" t="s">
        <v>2698</v>
      </c>
      <c r="Y16" s="367" t="s">
        <v>1680</v>
      </c>
      <c r="Z16" s="358" t="s">
        <v>2699</v>
      </c>
    </row>
    <row r="17" spans="1:26" x14ac:dyDescent="0.35">
      <c r="A17" s="367" t="s">
        <v>148</v>
      </c>
      <c r="B17" s="367" t="s">
        <v>386</v>
      </c>
      <c r="C17" s="367" t="s">
        <v>386</v>
      </c>
      <c r="D17" s="367" t="s">
        <v>1668</v>
      </c>
      <c r="E17" s="367" t="s">
        <v>2700</v>
      </c>
      <c r="F17" s="367" t="s">
        <v>408</v>
      </c>
      <c r="G17" s="367" t="s">
        <v>414</v>
      </c>
      <c r="H17" s="367" t="s">
        <v>1670</v>
      </c>
      <c r="I17" s="367" t="s">
        <v>2701</v>
      </c>
      <c r="J17" s="367" t="s">
        <v>2551</v>
      </c>
      <c r="K17" s="367" t="s">
        <v>2552</v>
      </c>
      <c r="L17" s="367" t="s">
        <v>2609</v>
      </c>
      <c r="M17" s="358" t="s">
        <v>1937</v>
      </c>
      <c r="N17" s="358" t="s">
        <v>2579</v>
      </c>
      <c r="O17" s="358" t="s">
        <v>1938</v>
      </c>
      <c r="P17" s="367" t="s">
        <v>2583</v>
      </c>
      <c r="Q17" s="367" t="s">
        <v>2587</v>
      </c>
      <c r="R17" s="367" t="s">
        <v>1670</v>
      </c>
      <c r="S17" s="367" t="s">
        <v>1668</v>
      </c>
      <c r="T17" s="367" t="s">
        <v>1677</v>
      </c>
      <c r="U17" s="367" t="s">
        <v>1670</v>
      </c>
      <c r="V17" s="367" t="s">
        <v>1692</v>
      </c>
      <c r="W17" s="358" t="s">
        <v>1937</v>
      </c>
      <c r="X17" s="367" t="s">
        <v>2702</v>
      </c>
      <c r="Y17" s="367" t="s">
        <v>1680</v>
      </c>
      <c r="Z17" s="358" t="s">
        <v>2703</v>
      </c>
    </row>
    <row r="18" spans="1:26" x14ac:dyDescent="0.35">
      <c r="A18" s="367" t="s">
        <v>148</v>
      </c>
      <c r="B18" s="367" t="s">
        <v>386</v>
      </c>
      <c r="C18" s="367" t="s">
        <v>386</v>
      </c>
      <c r="D18" s="367" t="s">
        <v>1668</v>
      </c>
      <c r="E18" s="367" t="s">
        <v>2700</v>
      </c>
      <c r="F18" s="367" t="s">
        <v>408</v>
      </c>
      <c r="G18" s="367" t="s">
        <v>414</v>
      </c>
      <c r="H18" s="367" t="s">
        <v>1670</v>
      </c>
      <c r="I18" s="367" t="s">
        <v>2704</v>
      </c>
      <c r="J18" s="367" t="s">
        <v>2553</v>
      </c>
      <c r="K18" s="367" t="s">
        <v>2554</v>
      </c>
      <c r="L18" s="367" t="s">
        <v>2585</v>
      </c>
      <c r="M18" s="358" t="s">
        <v>1937</v>
      </c>
      <c r="N18" s="358" t="s">
        <v>2579</v>
      </c>
      <c r="O18" s="358" t="s">
        <v>1938</v>
      </c>
      <c r="P18" s="367" t="s">
        <v>2583</v>
      </c>
      <c r="Q18" s="367" t="s">
        <v>1676</v>
      </c>
      <c r="R18" s="367" t="s">
        <v>1670</v>
      </c>
      <c r="S18" s="367" t="s">
        <v>1668</v>
      </c>
      <c r="T18" s="367" t="s">
        <v>1677</v>
      </c>
      <c r="U18" s="367" t="s">
        <v>1670</v>
      </c>
      <c r="V18" s="367" t="s">
        <v>1692</v>
      </c>
      <c r="W18" s="358" t="s">
        <v>1937</v>
      </c>
      <c r="X18" s="367" t="s">
        <v>2705</v>
      </c>
      <c r="Y18" s="367" t="s">
        <v>1783</v>
      </c>
      <c r="Z18" s="358" t="s">
        <v>386</v>
      </c>
    </row>
    <row r="19" spans="1:26" x14ac:dyDescent="0.35">
      <c r="A19" s="367" t="s">
        <v>148</v>
      </c>
      <c r="B19" s="367" t="s">
        <v>386</v>
      </c>
      <c r="C19" s="367" t="s">
        <v>386</v>
      </c>
      <c r="D19" s="367" t="s">
        <v>1668</v>
      </c>
      <c r="E19" s="367" t="s">
        <v>2706</v>
      </c>
      <c r="F19" s="367" t="s">
        <v>392</v>
      </c>
      <c r="G19" s="367" t="s">
        <v>398</v>
      </c>
      <c r="H19" s="367" t="s">
        <v>1670</v>
      </c>
      <c r="I19" s="367" t="s">
        <v>2707</v>
      </c>
      <c r="J19" s="367" t="s">
        <v>2555</v>
      </c>
      <c r="K19" s="367" t="s">
        <v>2556</v>
      </c>
      <c r="L19" s="367" t="s">
        <v>2584</v>
      </c>
      <c r="M19" s="358" t="s">
        <v>1937</v>
      </c>
      <c r="N19" s="358" t="s">
        <v>2579</v>
      </c>
      <c r="O19" s="358" t="s">
        <v>1938</v>
      </c>
      <c r="P19" s="367" t="s">
        <v>2583</v>
      </c>
      <c r="Q19" s="367" t="s">
        <v>1676</v>
      </c>
      <c r="R19" s="367" t="s">
        <v>1670</v>
      </c>
      <c r="S19" s="367" t="s">
        <v>1668</v>
      </c>
      <c r="T19" s="367" t="s">
        <v>1677</v>
      </c>
      <c r="U19" s="367" t="s">
        <v>1670</v>
      </c>
      <c r="V19" s="367" t="s">
        <v>1692</v>
      </c>
      <c r="W19" s="358" t="s">
        <v>1937</v>
      </c>
      <c r="X19" s="367" t="s">
        <v>2708</v>
      </c>
      <c r="Y19" s="367" t="s">
        <v>1783</v>
      </c>
      <c r="Z19" s="358" t="s">
        <v>2709</v>
      </c>
    </row>
    <row r="20" spans="1:26" x14ac:dyDescent="0.35">
      <c r="A20" s="367" t="s">
        <v>2103</v>
      </c>
      <c r="B20" s="367" t="s">
        <v>386</v>
      </c>
      <c r="C20" s="367" t="s">
        <v>386</v>
      </c>
      <c r="D20" s="367" t="s">
        <v>1668</v>
      </c>
      <c r="E20" s="367" t="s">
        <v>2710</v>
      </c>
      <c r="F20" s="367" t="s">
        <v>675</v>
      </c>
      <c r="G20" s="367" t="s">
        <v>681</v>
      </c>
      <c r="H20" s="367" t="s">
        <v>1670</v>
      </c>
      <c r="I20" s="367" t="s">
        <v>2711</v>
      </c>
      <c r="J20" s="367" t="s">
        <v>2557</v>
      </c>
      <c r="K20" s="367" t="s">
        <v>2558</v>
      </c>
      <c r="L20" s="367" t="s">
        <v>2611</v>
      </c>
      <c r="M20" s="358" t="s">
        <v>2106</v>
      </c>
      <c r="N20" s="358" t="s">
        <v>2612</v>
      </c>
      <c r="O20" s="358" t="s">
        <v>2121</v>
      </c>
      <c r="P20" s="367" t="s">
        <v>2586</v>
      </c>
      <c r="Q20" s="367" t="s">
        <v>2593</v>
      </c>
      <c r="R20" s="367" t="s">
        <v>1670</v>
      </c>
      <c r="S20" s="367" t="s">
        <v>1668</v>
      </c>
      <c r="T20" s="367" t="s">
        <v>1677</v>
      </c>
      <c r="U20" s="367" t="s">
        <v>1670</v>
      </c>
      <c r="V20" s="367" t="s">
        <v>1725</v>
      </c>
      <c r="W20" s="358" t="s">
        <v>2106</v>
      </c>
      <c r="X20" s="367" t="s">
        <v>2712</v>
      </c>
      <c r="Y20" s="367" t="s">
        <v>1792</v>
      </c>
      <c r="Z20" s="358" t="s">
        <v>386</v>
      </c>
    </row>
    <row r="21" spans="1:26" x14ac:dyDescent="0.35">
      <c r="A21" s="367" t="s">
        <v>2103</v>
      </c>
      <c r="B21" s="367" t="s">
        <v>386</v>
      </c>
      <c r="C21" s="367" t="s">
        <v>386</v>
      </c>
      <c r="D21" s="367" t="s">
        <v>1668</v>
      </c>
      <c r="E21" s="367" t="s">
        <v>2710</v>
      </c>
      <c r="F21" s="367" t="s">
        <v>675</v>
      </c>
      <c r="G21" s="367" t="s">
        <v>681</v>
      </c>
      <c r="H21" s="367" t="s">
        <v>1670</v>
      </c>
      <c r="I21" s="367" t="s">
        <v>2713</v>
      </c>
      <c r="J21" s="367" t="s">
        <v>2559</v>
      </c>
      <c r="K21" s="367" t="s">
        <v>2560</v>
      </c>
      <c r="L21" s="367" t="s">
        <v>2613</v>
      </c>
      <c r="M21" s="358" t="s">
        <v>2106</v>
      </c>
      <c r="N21" s="358" t="s">
        <v>2612</v>
      </c>
      <c r="O21" s="358" t="s">
        <v>2121</v>
      </c>
      <c r="P21" s="367" t="s">
        <v>2586</v>
      </c>
      <c r="Q21" s="367" t="s">
        <v>2593</v>
      </c>
      <c r="R21" s="367" t="s">
        <v>1670</v>
      </c>
      <c r="S21" s="367" t="s">
        <v>1668</v>
      </c>
      <c r="T21" s="367" t="s">
        <v>1677</v>
      </c>
      <c r="U21" s="367" t="s">
        <v>1670</v>
      </c>
      <c r="V21" s="367" t="s">
        <v>1725</v>
      </c>
      <c r="W21" s="358" t="s">
        <v>2106</v>
      </c>
      <c r="X21" s="367" t="s">
        <v>2714</v>
      </c>
      <c r="Y21" s="367" t="s">
        <v>1792</v>
      </c>
      <c r="Z21" s="358" t="s">
        <v>386</v>
      </c>
    </row>
    <row r="22" spans="1:26" x14ac:dyDescent="0.35">
      <c r="A22" s="367" t="s">
        <v>2103</v>
      </c>
      <c r="B22" s="367" t="s">
        <v>386</v>
      </c>
      <c r="C22" s="367" t="s">
        <v>386</v>
      </c>
      <c r="D22" s="367" t="s">
        <v>1668</v>
      </c>
      <c r="E22" s="367" t="s">
        <v>2710</v>
      </c>
      <c r="F22" s="367" t="s">
        <v>675</v>
      </c>
      <c r="G22" s="367" t="s">
        <v>681</v>
      </c>
      <c r="H22" s="367" t="s">
        <v>1670</v>
      </c>
      <c r="I22" s="367" t="s">
        <v>2715</v>
      </c>
      <c r="J22" s="367" t="s">
        <v>2561</v>
      </c>
      <c r="K22" s="367" t="s">
        <v>2562</v>
      </c>
      <c r="L22" s="367" t="s">
        <v>2716</v>
      </c>
      <c r="M22" s="358" t="s">
        <v>2106</v>
      </c>
      <c r="N22" s="358" t="s">
        <v>2612</v>
      </c>
      <c r="O22" s="358" t="s">
        <v>2121</v>
      </c>
      <c r="P22" s="367" t="s">
        <v>2586</v>
      </c>
      <c r="Q22" s="367" t="s">
        <v>2593</v>
      </c>
      <c r="R22" s="367" t="s">
        <v>1670</v>
      </c>
      <c r="S22" s="367" t="s">
        <v>1668</v>
      </c>
      <c r="T22" s="367" t="s">
        <v>1677</v>
      </c>
      <c r="U22" s="367" t="s">
        <v>1670</v>
      </c>
      <c r="V22" s="367" t="s">
        <v>1740</v>
      </c>
      <c r="W22" s="358" t="s">
        <v>2106</v>
      </c>
      <c r="X22" s="367" t="s">
        <v>2717</v>
      </c>
      <c r="Y22" s="367" t="s">
        <v>1792</v>
      </c>
      <c r="Z22" s="358" t="s">
        <v>2718</v>
      </c>
    </row>
    <row r="23" spans="1:26" x14ac:dyDescent="0.35">
      <c r="A23" s="367" t="s">
        <v>2103</v>
      </c>
      <c r="B23" s="367" t="s">
        <v>386</v>
      </c>
      <c r="C23" s="367" t="s">
        <v>386</v>
      </c>
      <c r="D23" s="367" t="s">
        <v>1668</v>
      </c>
      <c r="E23" s="367" t="s">
        <v>2710</v>
      </c>
      <c r="F23" s="367" t="s">
        <v>675</v>
      </c>
      <c r="G23" s="367" t="s">
        <v>681</v>
      </c>
      <c r="H23" s="367" t="s">
        <v>1670</v>
      </c>
      <c r="I23" s="367" t="s">
        <v>2719</v>
      </c>
      <c r="J23" s="367" t="s">
        <v>2563</v>
      </c>
      <c r="K23" s="367" t="s">
        <v>2564</v>
      </c>
      <c r="L23" s="367" t="s">
        <v>2720</v>
      </c>
      <c r="M23" s="358" t="s">
        <v>2106</v>
      </c>
      <c r="N23" s="358" t="s">
        <v>2612</v>
      </c>
      <c r="O23" s="358" t="s">
        <v>2121</v>
      </c>
      <c r="P23" s="367" t="s">
        <v>2586</v>
      </c>
      <c r="Q23" s="367" t="s">
        <v>2593</v>
      </c>
      <c r="R23" s="367" t="s">
        <v>1670</v>
      </c>
      <c r="S23" s="367" t="s">
        <v>1668</v>
      </c>
      <c r="T23" s="367" t="s">
        <v>1677</v>
      </c>
      <c r="U23" s="367" t="s">
        <v>1670</v>
      </c>
      <c r="V23" s="367" t="s">
        <v>1740</v>
      </c>
      <c r="W23" s="358" t="s">
        <v>2106</v>
      </c>
      <c r="X23" s="367" t="s">
        <v>2721</v>
      </c>
      <c r="Y23" s="367" t="s">
        <v>1792</v>
      </c>
      <c r="Z23" s="358" t="s">
        <v>2565</v>
      </c>
    </row>
    <row r="24" spans="1:26" x14ac:dyDescent="0.35">
      <c r="A24" s="367" t="s">
        <v>2103</v>
      </c>
      <c r="B24" s="367" t="s">
        <v>386</v>
      </c>
      <c r="C24" s="367" t="s">
        <v>386</v>
      </c>
      <c r="D24" s="367" t="s">
        <v>1668</v>
      </c>
      <c r="E24" s="367" t="s">
        <v>2710</v>
      </c>
      <c r="F24" s="367" t="s">
        <v>675</v>
      </c>
      <c r="G24" s="367" t="s">
        <v>681</v>
      </c>
      <c r="H24" s="367" t="s">
        <v>1670</v>
      </c>
      <c r="I24" s="367" t="s">
        <v>2722</v>
      </c>
      <c r="J24" s="367" t="s">
        <v>2566</v>
      </c>
      <c r="K24" s="367" t="s">
        <v>2567</v>
      </c>
      <c r="L24" s="367" t="s">
        <v>2614</v>
      </c>
      <c r="M24" s="358" t="s">
        <v>2106</v>
      </c>
      <c r="N24" s="358" t="s">
        <v>2612</v>
      </c>
      <c r="O24" s="358" t="s">
        <v>2121</v>
      </c>
      <c r="P24" s="367" t="s">
        <v>2586</v>
      </c>
      <c r="Q24" s="367" t="s">
        <v>2593</v>
      </c>
      <c r="R24" s="367" t="s">
        <v>1670</v>
      </c>
      <c r="S24" s="367" t="s">
        <v>1668</v>
      </c>
      <c r="T24" s="367" t="s">
        <v>1677</v>
      </c>
      <c r="U24" s="367" t="s">
        <v>1670</v>
      </c>
      <c r="V24" s="367" t="s">
        <v>1725</v>
      </c>
      <c r="W24" s="358" t="s">
        <v>2106</v>
      </c>
      <c r="X24" s="367" t="s">
        <v>2714</v>
      </c>
      <c r="Y24" s="367" t="s">
        <v>1792</v>
      </c>
      <c r="Z24" s="358" t="s">
        <v>386</v>
      </c>
    </row>
    <row r="25" spans="1:26" x14ac:dyDescent="0.35">
      <c r="A25" s="367" t="s">
        <v>70</v>
      </c>
      <c r="B25" s="367" t="s">
        <v>386</v>
      </c>
      <c r="C25" s="367" t="s">
        <v>386</v>
      </c>
      <c r="D25" s="367" t="s">
        <v>1668</v>
      </c>
      <c r="E25" s="367" t="s">
        <v>2723</v>
      </c>
      <c r="F25" s="367" t="s">
        <v>433</v>
      </c>
      <c r="G25" s="367" t="s">
        <v>438</v>
      </c>
      <c r="H25" s="367" t="s">
        <v>1670</v>
      </c>
      <c r="I25" s="367" t="s">
        <v>2724</v>
      </c>
      <c r="J25" s="367" t="s">
        <v>2568</v>
      </c>
      <c r="K25" s="367" t="s">
        <v>2569</v>
      </c>
      <c r="L25" s="367" t="s">
        <v>2725</v>
      </c>
      <c r="M25" s="358" t="s">
        <v>2226</v>
      </c>
      <c r="N25" s="358" t="s">
        <v>2578</v>
      </c>
      <c r="O25" s="358" t="s">
        <v>2227</v>
      </c>
      <c r="P25" s="367" t="s">
        <v>2726</v>
      </c>
      <c r="Q25" s="367" t="s">
        <v>2615</v>
      </c>
      <c r="R25" s="367" t="s">
        <v>1670</v>
      </c>
      <c r="S25" s="367" t="s">
        <v>1668</v>
      </c>
      <c r="T25" s="367" t="s">
        <v>1677</v>
      </c>
      <c r="U25" s="367" t="s">
        <v>1670</v>
      </c>
      <c r="V25" s="367" t="s">
        <v>1692</v>
      </c>
      <c r="W25" s="358" t="s">
        <v>2226</v>
      </c>
      <c r="X25" s="367" t="s">
        <v>2727</v>
      </c>
      <c r="Y25" s="367" t="s">
        <v>1792</v>
      </c>
      <c r="Z25" s="358" t="s">
        <v>2728</v>
      </c>
    </row>
    <row r="26" spans="1:26" x14ac:dyDescent="0.35">
      <c r="A26" s="367" t="s">
        <v>70</v>
      </c>
      <c r="B26" s="367" t="s">
        <v>386</v>
      </c>
      <c r="C26" s="367" t="s">
        <v>386</v>
      </c>
      <c r="D26" s="367" t="s">
        <v>1668</v>
      </c>
      <c r="E26" s="367" t="s">
        <v>2729</v>
      </c>
      <c r="F26" s="367" t="s">
        <v>448</v>
      </c>
      <c r="G26" s="367" t="s">
        <v>454</v>
      </c>
      <c r="H26" s="367" t="s">
        <v>1670</v>
      </c>
      <c r="I26" s="367" t="s">
        <v>2730</v>
      </c>
      <c r="J26" s="367" t="s">
        <v>2570</v>
      </c>
      <c r="K26" s="367" t="s">
        <v>2571</v>
      </c>
      <c r="L26" s="367" t="s">
        <v>2616</v>
      </c>
      <c r="M26" s="358" t="s">
        <v>2226</v>
      </c>
      <c r="N26" s="358" t="s">
        <v>2578</v>
      </c>
      <c r="O26" s="358" t="s">
        <v>2227</v>
      </c>
      <c r="P26" s="367" t="s">
        <v>2617</v>
      </c>
      <c r="Q26" s="367" t="s">
        <v>1676</v>
      </c>
      <c r="R26" s="367" t="s">
        <v>1670</v>
      </c>
      <c r="S26" s="367" t="s">
        <v>1668</v>
      </c>
      <c r="T26" s="367" t="s">
        <v>1677</v>
      </c>
      <c r="U26" s="367" t="s">
        <v>1670</v>
      </c>
      <c r="V26" s="367" t="s">
        <v>1692</v>
      </c>
      <c r="W26" s="358" t="s">
        <v>2226</v>
      </c>
      <c r="X26" s="367" t="s">
        <v>2731</v>
      </c>
      <c r="Y26" s="367" t="s">
        <v>1783</v>
      </c>
      <c r="Z26" s="358" t="s">
        <v>2732</v>
      </c>
    </row>
    <row r="27" spans="1:26" x14ac:dyDescent="0.35">
      <c r="A27" s="367" t="s">
        <v>70</v>
      </c>
      <c r="B27" s="367" t="s">
        <v>386</v>
      </c>
      <c r="C27" s="367" t="s">
        <v>386</v>
      </c>
      <c r="D27" s="367" t="s">
        <v>1668</v>
      </c>
      <c r="E27" s="367" t="s">
        <v>2729</v>
      </c>
      <c r="F27" s="367" t="s">
        <v>448</v>
      </c>
      <c r="G27" s="367" t="s">
        <v>454</v>
      </c>
      <c r="H27" s="367" t="s">
        <v>1670</v>
      </c>
      <c r="I27" s="367" t="s">
        <v>2733</v>
      </c>
      <c r="J27" s="367" t="s">
        <v>2572</v>
      </c>
      <c r="K27" s="367" t="s">
        <v>2573</v>
      </c>
      <c r="L27" s="367" t="s">
        <v>2618</v>
      </c>
      <c r="M27" s="358" t="s">
        <v>2226</v>
      </c>
      <c r="N27" s="358" t="s">
        <v>2578</v>
      </c>
      <c r="O27" s="358" t="s">
        <v>2227</v>
      </c>
      <c r="P27" s="367" t="s">
        <v>2617</v>
      </c>
      <c r="Q27" s="367" t="s">
        <v>1676</v>
      </c>
      <c r="R27" s="367" t="s">
        <v>1670</v>
      </c>
      <c r="S27" s="367" t="s">
        <v>1668</v>
      </c>
      <c r="T27" s="367" t="s">
        <v>1677</v>
      </c>
      <c r="U27" s="367" t="s">
        <v>1670</v>
      </c>
      <c r="V27" s="367" t="s">
        <v>1692</v>
      </c>
      <c r="W27" s="358" t="s">
        <v>2226</v>
      </c>
      <c r="X27" s="367" t="s">
        <v>2731</v>
      </c>
      <c r="Y27" s="367" t="s">
        <v>1783</v>
      </c>
      <c r="Z27" s="358" t="s">
        <v>2732</v>
      </c>
    </row>
    <row r="28" spans="1:26" x14ac:dyDescent="0.35">
      <c r="A28" s="367" t="s">
        <v>70</v>
      </c>
      <c r="B28" s="367" t="s">
        <v>386</v>
      </c>
      <c r="C28" s="367" t="s">
        <v>386</v>
      </c>
      <c r="D28" s="367" t="s">
        <v>1668</v>
      </c>
      <c r="E28" s="367" t="s">
        <v>2729</v>
      </c>
      <c r="F28" s="367" t="s">
        <v>448</v>
      </c>
      <c r="G28" s="367" t="s">
        <v>454</v>
      </c>
      <c r="H28" s="367" t="s">
        <v>1670</v>
      </c>
      <c r="I28" s="367" t="s">
        <v>2734</v>
      </c>
      <c r="J28" s="367" t="s">
        <v>2574</v>
      </c>
      <c r="K28" s="367" t="s">
        <v>2575</v>
      </c>
      <c r="L28" s="367" t="s">
        <v>2619</v>
      </c>
      <c r="M28" s="358" t="s">
        <v>2226</v>
      </c>
      <c r="N28" s="358" t="s">
        <v>2578</v>
      </c>
      <c r="O28" s="358" t="s">
        <v>2227</v>
      </c>
      <c r="P28" s="367" t="s">
        <v>2589</v>
      </c>
      <c r="Q28" s="367" t="s">
        <v>2587</v>
      </c>
      <c r="R28" s="367" t="s">
        <v>1670</v>
      </c>
      <c r="S28" s="367" t="s">
        <v>1668</v>
      </c>
      <c r="T28" s="367" t="s">
        <v>1677</v>
      </c>
      <c r="U28" s="367" t="s">
        <v>1670</v>
      </c>
      <c r="V28" s="367" t="s">
        <v>1692</v>
      </c>
      <c r="W28" s="358" t="s">
        <v>2226</v>
      </c>
      <c r="X28" s="367" t="s">
        <v>2735</v>
      </c>
      <c r="Y28" s="367" t="s">
        <v>1783</v>
      </c>
      <c r="Z28" s="358" t="s">
        <v>2736</v>
      </c>
    </row>
    <row r="29" spans="1:26" x14ac:dyDescent="0.35">
      <c r="A29" s="367" t="s">
        <v>70</v>
      </c>
      <c r="B29" s="367" t="s">
        <v>386</v>
      </c>
      <c r="C29" s="367" t="s">
        <v>386</v>
      </c>
      <c r="D29" s="367" t="s">
        <v>1668</v>
      </c>
      <c r="E29" s="367" t="s">
        <v>2729</v>
      </c>
      <c r="F29" s="367" t="s">
        <v>448</v>
      </c>
      <c r="G29" s="367" t="s">
        <v>454</v>
      </c>
      <c r="H29" s="367" t="s">
        <v>1670</v>
      </c>
      <c r="I29" s="367" t="s">
        <v>2737</v>
      </c>
      <c r="J29" s="367" t="s">
        <v>2576</v>
      </c>
      <c r="K29" s="367" t="s">
        <v>2577</v>
      </c>
      <c r="L29" s="367" t="s">
        <v>2619</v>
      </c>
      <c r="M29" s="358" t="s">
        <v>2226</v>
      </c>
      <c r="N29" s="358" t="s">
        <v>2578</v>
      </c>
      <c r="O29" s="358" t="s">
        <v>2227</v>
      </c>
      <c r="P29" s="367" t="s">
        <v>2687</v>
      </c>
      <c r="Q29" s="367" t="s">
        <v>2593</v>
      </c>
      <c r="R29" s="367" t="s">
        <v>1670</v>
      </c>
      <c r="S29" s="367" t="s">
        <v>1668</v>
      </c>
      <c r="T29" s="367" t="s">
        <v>1677</v>
      </c>
      <c r="U29" s="367" t="s">
        <v>1670</v>
      </c>
      <c r="V29" s="367" t="s">
        <v>1692</v>
      </c>
      <c r="W29" s="358" t="s">
        <v>2226</v>
      </c>
      <c r="X29" s="367" t="s">
        <v>2738</v>
      </c>
      <c r="Y29" s="367" t="s">
        <v>1783</v>
      </c>
      <c r="Z29" s="358" t="s">
        <v>2739</v>
      </c>
    </row>
    <row r="30" spans="1:26" x14ac:dyDescent="0.35">
      <c r="A30" s="367" t="s">
        <v>218</v>
      </c>
      <c r="B30" s="367" t="s">
        <v>386</v>
      </c>
      <c r="C30" s="367" t="s">
        <v>386</v>
      </c>
      <c r="D30" s="367" t="s">
        <v>1668</v>
      </c>
      <c r="E30" s="367" t="s">
        <v>2740</v>
      </c>
      <c r="F30" s="367" t="s">
        <v>1598</v>
      </c>
      <c r="G30" s="367" t="s">
        <v>2783</v>
      </c>
      <c r="H30" s="367" t="s">
        <v>1670</v>
      </c>
      <c r="I30" s="367" t="s">
        <v>2741</v>
      </c>
      <c r="J30" s="367" t="s">
        <v>2742</v>
      </c>
      <c r="K30" s="367" t="s">
        <v>2743</v>
      </c>
      <c r="L30" s="367" t="s">
        <v>2744</v>
      </c>
      <c r="M30" s="358" t="s">
        <v>2328</v>
      </c>
      <c r="N30" s="358" t="s">
        <v>386</v>
      </c>
      <c r="O30" s="358" t="s">
        <v>2329</v>
      </c>
      <c r="P30" s="367" t="s">
        <v>1702</v>
      </c>
      <c r="Q30" s="367" t="s">
        <v>2745</v>
      </c>
      <c r="R30" s="367" t="s">
        <v>1670</v>
      </c>
      <c r="S30" s="367" t="s">
        <v>1668</v>
      </c>
      <c r="T30" s="367" t="s">
        <v>1677</v>
      </c>
      <c r="U30" s="367" t="s">
        <v>1670</v>
      </c>
      <c r="V30" s="367" t="s">
        <v>1678</v>
      </c>
      <c r="W30" s="358" t="s">
        <v>2330</v>
      </c>
      <c r="X30" s="367" t="s">
        <v>2746</v>
      </c>
      <c r="Y30" s="367" t="s">
        <v>1783</v>
      </c>
      <c r="Z30" s="358" t="s">
        <v>2747</v>
      </c>
    </row>
    <row r="31" spans="1:26" x14ac:dyDescent="0.35">
      <c r="A31" s="367" t="s">
        <v>49</v>
      </c>
      <c r="B31" s="367" t="s">
        <v>386</v>
      </c>
      <c r="C31" s="367" t="s">
        <v>386</v>
      </c>
      <c r="D31" s="367" t="s">
        <v>1668</v>
      </c>
      <c r="E31" s="367" t="s">
        <v>2748</v>
      </c>
      <c r="F31" s="367" t="s">
        <v>1608</v>
      </c>
      <c r="G31" s="367" t="s">
        <v>1612</v>
      </c>
      <c r="H31" s="367" t="s">
        <v>1670</v>
      </c>
      <c r="I31" s="367" t="s">
        <v>2749</v>
      </c>
      <c r="J31" s="367" t="s">
        <v>2750</v>
      </c>
      <c r="K31" s="367" t="s">
        <v>2751</v>
      </c>
      <c r="L31" s="367" t="s">
        <v>2752</v>
      </c>
      <c r="M31" s="358" t="s">
        <v>2345</v>
      </c>
      <c r="N31" s="358" t="s">
        <v>386</v>
      </c>
      <c r="O31" s="358" t="s">
        <v>2346</v>
      </c>
      <c r="P31" s="367" t="s">
        <v>2620</v>
      </c>
      <c r="Q31" s="367" t="s">
        <v>2621</v>
      </c>
      <c r="R31" s="367" t="s">
        <v>1670</v>
      </c>
      <c r="S31" s="367" t="s">
        <v>1668</v>
      </c>
      <c r="T31" s="367" t="s">
        <v>1677</v>
      </c>
      <c r="U31" s="367" t="s">
        <v>1670</v>
      </c>
      <c r="V31" s="367" t="s">
        <v>1725</v>
      </c>
      <c r="W31" s="358" t="s">
        <v>2345</v>
      </c>
      <c r="X31" s="367" t="s">
        <v>2753</v>
      </c>
      <c r="Y31" s="367" t="s">
        <v>2622</v>
      </c>
      <c r="Z31" s="358" t="s">
        <v>386</v>
      </c>
    </row>
    <row r="32" spans="1:26" x14ac:dyDescent="0.35">
      <c r="A32" s="367" t="s">
        <v>49</v>
      </c>
      <c r="B32" s="367" t="s">
        <v>386</v>
      </c>
      <c r="C32" s="367" t="s">
        <v>386</v>
      </c>
      <c r="D32" s="367" t="s">
        <v>1668</v>
      </c>
      <c r="E32" s="367" t="s">
        <v>2748</v>
      </c>
      <c r="F32" s="367" t="s">
        <v>1608</v>
      </c>
      <c r="G32" s="367" t="s">
        <v>1612</v>
      </c>
      <c r="H32" s="367" t="s">
        <v>1670</v>
      </c>
      <c r="I32" s="367" t="s">
        <v>2754</v>
      </c>
      <c r="J32" s="367" t="s">
        <v>2755</v>
      </c>
      <c r="K32" s="367" t="s">
        <v>2756</v>
      </c>
      <c r="L32" s="367" t="s">
        <v>2752</v>
      </c>
      <c r="M32" s="358" t="s">
        <v>2345</v>
      </c>
      <c r="N32" s="358" t="s">
        <v>386</v>
      </c>
      <c r="O32" s="358" t="s">
        <v>2346</v>
      </c>
      <c r="P32" s="367" t="s">
        <v>2620</v>
      </c>
      <c r="Q32" s="367" t="s">
        <v>2621</v>
      </c>
      <c r="R32" s="367" t="s">
        <v>1670</v>
      </c>
      <c r="S32" s="367" t="s">
        <v>1668</v>
      </c>
      <c r="T32" s="367" t="s">
        <v>1677</v>
      </c>
      <c r="U32" s="367" t="s">
        <v>1670</v>
      </c>
      <c r="V32" s="367" t="s">
        <v>1725</v>
      </c>
      <c r="W32" s="358" t="s">
        <v>2345</v>
      </c>
      <c r="X32" s="367" t="s">
        <v>2757</v>
      </c>
      <c r="Y32" s="367" t="s">
        <v>1680</v>
      </c>
      <c r="Z32" s="358" t="s">
        <v>2758</v>
      </c>
    </row>
    <row r="33" spans="1:26" x14ac:dyDescent="0.35">
      <c r="A33" s="367" t="s">
        <v>49</v>
      </c>
      <c r="B33" s="367" t="s">
        <v>386</v>
      </c>
      <c r="C33" s="367" t="s">
        <v>386</v>
      </c>
      <c r="D33" s="367" t="s">
        <v>1668</v>
      </c>
      <c r="E33" s="367" t="s">
        <v>2748</v>
      </c>
      <c r="F33" s="367" t="s">
        <v>1608</v>
      </c>
      <c r="G33" s="367" t="s">
        <v>1612</v>
      </c>
      <c r="H33" s="367" t="s">
        <v>1670</v>
      </c>
      <c r="I33" s="367" t="s">
        <v>2759</v>
      </c>
      <c r="J33" s="367" t="s">
        <v>2760</v>
      </c>
      <c r="K33" s="367" t="s">
        <v>2761</v>
      </c>
      <c r="L33" s="367" t="s">
        <v>2762</v>
      </c>
      <c r="M33" s="358" t="s">
        <v>2345</v>
      </c>
      <c r="N33" s="358" t="s">
        <v>386</v>
      </c>
      <c r="O33" s="358" t="s">
        <v>2346</v>
      </c>
      <c r="P33" s="367" t="s">
        <v>2620</v>
      </c>
      <c r="Q33" s="367" t="s">
        <v>2621</v>
      </c>
      <c r="R33" s="367" t="s">
        <v>1670</v>
      </c>
      <c r="S33" s="367" t="s">
        <v>1668</v>
      </c>
      <c r="T33" s="367" t="s">
        <v>1677</v>
      </c>
      <c r="U33" s="367" t="s">
        <v>1670</v>
      </c>
      <c r="V33" s="367" t="s">
        <v>1725</v>
      </c>
      <c r="W33" s="358" t="s">
        <v>2345</v>
      </c>
      <c r="X33" s="367" t="s">
        <v>2763</v>
      </c>
      <c r="Y33" s="367" t="s">
        <v>2622</v>
      </c>
      <c r="Z33" s="358" t="s">
        <v>386</v>
      </c>
    </row>
    <row r="34" spans="1:26" x14ac:dyDescent="0.35">
      <c r="A34" s="367" t="s">
        <v>130</v>
      </c>
      <c r="B34" s="367" t="s">
        <v>386</v>
      </c>
      <c r="C34" s="367" t="s">
        <v>386</v>
      </c>
      <c r="D34" s="367" t="s">
        <v>1668</v>
      </c>
      <c r="E34" s="367" t="s">
        <v>2764</v>
      </c>
      <c r="F34" s="367" t="s">
        <v>1556</v>
      </c>
      <c r="G34" s="367" t="s">
        <v>2784</v>
      </c>
      <c r="H34" s="367" t="s">
        <v>1670</v>
      </c>
      <c r="I34" s="367" t="s">
        <v>2765</v>
      </c>
      <c r="J34" s="367" t="s">
        <v>2624</v>
      </c>
      <c r="K34" s="367" t="s">
        <v>2625</v>
      </c>
      <c r="L34" s="367" t="s">
        <v>2626</v>
      </c>
      <c r="M34" s="358" t="s">
        <v>2268</v>
      </c>
      <c r="N34" s="358" t="s">
        <v>386</v>
      </c>
      <c r="O34" s="358" t="s">
        <v>2269</v>
      </c>
      <c r="P34" s="367" t="s">
        <v>2623</v>
      </c>
      <c r="Q34" s="367" t="s">
        <v>2627</v>
      </c>
      <c r="R34" s="367" t="s">
        <v>1670</v>
      </c>
      <c r="S34" s="367" t="s">
        <v>1668</v>
      </c>
      <c r="T34" s="367" t="s">
        <v>1677</v>
      </c>
      <c r="U34" s="367" t="s">
        <v>1670</v>
      </c>
      <c r="V34" s="367" t="s">
        <v>2295</v>
      </c>
      <c r="W34" s="358" t="s">
        <v>2268</v>
      </c>
      <c r="X34" s="367" t="s">
        <v>2766</v>
      </c>
      <c r="Y34" s="367" t="s">
        <v>1783</v>
      </c>
      <c r="Z34" s="358" t="s">
        <v>2767</v>
      </c>
    </row>
    <row r="35" spans="1:26" x14ac:dyDescent="0.35">
      <c r="A35" s="367" t="s">
        <v>130</v>
      </c>
      <c r="B35" s="367" t="s">
        <v>386</v>
      </c>
      <c r="C35" s="367" t="s">
        <v>386</v>
      </c>
      <c r="D35" s="367" t="s">
        <v>1668</v>
      </c>
      <c r="E35" s="367" t="s">
        <v>2768</v>
      </c>
      <c r="F35" s="367" t="s">
        <v>1581</v>
      </c>
      <c r="G35" s="367" t="s">
        <v>1539</v>
      </c>
      <c r="H35" s="367" t="s">
        <v>1670</v>
      </c>
      <c r="I35" s="367" t="s">
        <v>2769</v>
      </c>
      <c r="J35" s="367" t="s">
        <v>2770</v>
      </c>
      <c r="K35" s="367" t="s">
        <v>2771</v>
      </c>
      <c r="L35" s="367" t="s">
        <v>2619</v>
      </c>
      <c r="M35" s="358" t="s">
        <v>2292</v>
      </c>
      <c r="N35" s="358" t="s">
        <v>386</v>
      </c>
      <c r="O35" s="358" t="s">
        <v>2301</v>
      </c>
      <c r="P35" s="367" t="s">
        <v>2623</v>
      </c>
      <c r="Q35" s="367" t="s">
        <v>2627</v>
      </c>
      <c r="R35" s="367" t="s">
        <v>1670</v>
      </c>
      <c r="S35" s="367" t="s">
        <v>1668</v>
      </c>
      <c r="T35" s="367" t="s">
        <v>1677</v>
      </c>
      <c r="U35" s="367" t="s">
        <v>1670</v>
      </c>
      <c r="V35" s="367" t="s">
        <v>1678</v>
      </c>
      <c r="W35" s="358" t="s">
        <v>2292</v>
      </c>
      <c r="X35" s="367" t="s">
        <v>2772</v>
      </c>
      <c r="Y35" s="367" t="s">
        <v>1680</v>
      </c>
      <c r="Z35" s="358" t="s">
        <v>2773</v>
      </c>
    </row>
    <row r="36" spans="1:26" x14ac:dyDescent="0.35">
      <c r="A36" s="367" t="s">
        <v>130</v>
      </c>
      <c r="B36" s="367" t="s">
        <v>386</v>
      </c>
      <c r="C36" s="367" t="s">
        <v>386</v>
      </c>
      <c r="D36" s="367" t="s">
        <v>1668</v>
      </c>
      <c r="E36" s="367" t="s">
        <v>2774</v>
      </c>
      <c r="F36" s="367" t="s">
        <v>1589</v>
      </c>
      <c r="G36" s="367" t="s">
        <v>1548</v>
      </c>
      <c r="H36" s="367" t="s">
        <v>1670</v>
      </c>
      <c r="I36" s="367" t="s">
        <v>2775</v>
      </c>
      <c r="J36" s="367" t="s">
        <v>2776</v>
      </c>
      <c r="K36" s="367" t="s">
        <v>2777</v>
      </c>
      <c r="L36" s="367" t="s">
        <v>2619</v>
      </c>
      <c r="M36" s="358" t="s">
        <v>2292</v>
      </c>
      <c r="N36" s="358" t="s">
        <v>386</v>
      </c>
      <c r="O36" s="358" t="s">
        <v>2301</v>
      </c>
      <c r="P36" s="367" t="s">
        <v>2623</v>
      </c>
      <c r="Q36" s="367" t="s">
        <v>2627</v>
      </c>
      <c r="R36" s="367" t="s">
        <v>1670</v>
      </c>
      <c r="S36" s="367" t="s">
        <v>1668</v>
      </c>
      <c r="T36" s="367" t="s">
        <v>1677</v>
      </c>
      <c r="U36" s="367" t="s">
        <v>1670</v>
      </c>
      <c r="V36" s="367" t="s">
        <v>1678</v>
      </c>
      <c r="W36" s="358" t="s">
        <v>2292</v>
      </c>
      <c r="X36" s="367" t="s">
        <v>2778</v>
      </c>
      <c r="Y36" s="367" t="s">
        <v>1680</v>
      </c>
      <c r="Z36" s="358" t="s">
        <v>2779</v>
      </c>
    </row>
  </sheetData>
  <sheetProtection algorithmName="SHA-512" hashValue="wT7VRX2HTrUkS21TAgWZJ0JrnS85BR02sCA1Og7rPvpyV1wl2e8mTrOCYb/yB8EcfEnT/TKm10YCvXIpiqsR3Q==" saltValue="Kfz7xxM0Ko8FBwcgoyNBgg==" spinCount="100000" sheet="1" objects="1" scenarios="1"/>
  <conditionalFormatting sqref="I1:I1048576">
    <cfRule type="duplicateValues" dxfId="19"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83CEC-6CAE-4A44-B644-A2853FE85C88}">
  <sheetPr filterMode="1"/>
  <dimension ref="A1:K185"/>
  <sheetViews>
    <sheetView zoomScaleNormal="100" workbookViewId="0">
      <selection activeCell="A2" sqref="A2:E2"/>
    </sheetView>
  </sheetViews>
  <sheetFormatPr baseColWidth="10" defaultColWidth="20.54296875" defaultRowHeight="14.5" x14ac:dyDescent="0.35"/>
  <cols>
    <col min="4" max="4" width="13.453125" customWidth="1"/>
    <col min="5" max="5" width="13.26953125" customWidth="1"/>
    <col min="6" max="6" width="1" customWidth="1"/>
    <col min="7" max="7" width="11.26953125" customWidth="1"/>
    <col min="8" max="8" width="26" customWidth="1"/>
  </cols>
  <sheetData>
    <row r="1" spans="1:11" ht="15" thickBot="1" x14ac:dyDescent="0.4">
      <c r="A1" s="59" t="s">
        <v>1170</v>
      </c>
      <c r="F1" s="73"/>
      <c r="G1" s="59" t="s">
        <v>1171</v>
      </c>
    </row>
    <row r="2" spans="1:11" s="89" customFormat="1" ht="14.5" customHeight="1" thickBot="1" x14ac:dyDescent="0.4">
      <c r="A2" s="84" t="s">
        <v>1172</v>
      </c>
      <c r="B2" s="85" t="s">
        <v>1173</v>
      </c>
      <c r="C2" s="85" t="s">
        <v>341</v>
      </c>
      <c r="D2" s="85" t="s">
        <v>1174</v>
      </c>
      <c r="E2" s="86" t="s">
        <v>1175</v>
      </c>
      <c r="F2" s="87"/>
      <c r="G2" s="88" t="s">
        <v>1172</v>
      </c>
      <c r="H2" s="74" t="s">
        <v>1176</v>
      </c>
      <c r="I2" s="74" t="s">
        <v>341</v>
      </c>
      <c r="J2" s="74" t="s">
        <v>1174</v>
      </c>
      <c r="K2" s="75" t="s">
        <v>1175</v>
      </c>
    </row>
    <row r="3" spans="1:11" hidden="1" x14ac:dyDescent="0.35">
      <c r="A3" s="76" t="s">
        <v>385</v>
      </c>
      <c r="B3" t="e">
        <f>VLOOKUP(A3,#REF!,3,FALSE)</f>
        <v>#REF!</v>
      </c>
      <c r="C3" s="77" t="e">
        <f>VLOOKUP(A3,#REF!,13,FALSE)</f>
        <v>#REF!</v>
      </c>
      <c r="D3" s="77" t="e">
        <f>VLOOKUP(A3,#REF!,50,FALSE)</f>
        <v>#REF!</v>
      </c>
      <c r="E3" s="78" t="e">
        <f>VLOOKUP(A3,#REF!,69,FALSE)</f>
        <v>#REF!</v>
      </c>
      <c r="F3" s="73"/>
      <c r="G3" s="76" t="s">
        <v>1123</v>
      </c>
      <c r="H3" s="77" t="e">
        <f>VLOOKUP(G3,'Matriz Riesgos 2a parte'!$A$10:$Y$13,5,FALSE)</f>
        <v>#N/A</v>
      </c>
      <c r="I3" s="77" t="e">
        <f>VLOOKUP(G3,'Matriz Riesgos 2a parte'!$A$10:$Y$13,2,FALSE)</f>
        <v>#N/A</v>
      </c>
      <c r="J3" s="77" t="e">
        <f>VLOOKUP(G3,'Matriz Riesgos 2a parte'!$A$10:$Y$13,18,FALSE)</f>
        <v>#N/A</v>
      </c>
      <c r="K3" s="78" t="e">
        <f>VLOOKUP(G3,'Matriz Riesgos 2a parte'!$A$10:$Y$13,33,FALSE)</f>
        <v>#N/A</v>
      </c>
    </row>
    <row r="4" spans="1:11" hidden="1" x14ac:dyDescent="0.35">
      <c r="A4" s="79" t="s">
        <v>388</v>
      </c>
      <c r="B4" t="e">
        <f>VLOOKUP(A4,#REF!,3,FALSE)</f>
        <v>#REF!</v>
      </c>
      <c r="C4" t="e">
        <f>VLOOKUP(A4,#REF!,13,FALSE)</f>
        <v>#REF!</v>
      </c>
      <c r="D4" t="e">
        <f>VLOOKUP(A4,#REF!,50,FALSE)</f>
        <v>#REF!</v>
      </c>
      <c r="E4" s="80" t="e">
        <f>VLOOKUP(A4,#REF!,69,FALSE)</f>
        <v>#REF!</v>
      </c>
      <c r="F4" s="73"/>
      <c r="G4" s="79" t="s">
        <v>1129</v>
      </c>
      <c r="H4" t="e">
        <f>VLOOKUP(G4,'Matriz Riesgos 2a parte'!$A$10:$Y$13,5,FALSE)</f>
        <v>#N/A</v>
      </c>
      <c r="I4" t="e">
        <f>VLOOKUP(G4,'Matriz Riesgos 2a parte'!$A$10:$Y$13,2,FALSE)</f>
        <v>#N/A</v>
      </c>
      <c r="J4" t="e">
        <f>VLOOKUP(G4,'Matriz Riesgos 2a parte'!$A$10:$Y$13,18,FALSE)</f>
        <v>#N/A</v>
      </c>
      <c r="K4" s="80" t="e">
        <f>VLOOKUP(G4,'Matriz Riesgos 2a parte'!$A$10:$Y$13,33,FALSE)</f>
        <v>#N/A</v>
      </c>
    </row>
    <row r="5" spans="1:11" hidden="1" x14ac:dyDescent="0.35">
      <c r="A5" s="79" t="s">
        <v>389</v>
      </c>
      <c r="B5" t="e">
        <f>VLOOKUP(A5,#REF!,3,FALSE)</f>
        <v>#REF!</v>
      </c>
      <c r="C5" t="e">
        <f>VLOOKUP(A5,#REF!,13,FALSE)</f>
        <v>#REF!</v>
      </c>
      <c r="D5" t="e">
        <f>VLOOKUP(A5,#REF!,50,FALSE)</f>
        <v>#REF!</v>
      </c>
      <c r="E5" s="80" t="e">
        <f>VLOOKUP(A5,#REF!,69,FALSE)</f>
        <v>#REF!</v>
      </c>
      <c r="F5" s="73"/>
      <c r="G5" s="79" t="s">
        <v>1132</v>
      </c>
      <c r="H5" t="e">
        <f>VLOOKUP(G5,'Matriz Riesgos 2a parte'!$A$10:$Y$13,5,FALSE)</f>
        <v>#N/A</v>
      </c>
      <c r="I5" t="e">
        <f>VLOOKUP(G5,'Matriz Riesgos 2a parte'!$A$10:$Y$13,2,FALSE)</f>
        <v>#N/A</v>
      </c>
      <c r="J5" t="e">
        <f>VLOOKUP(G5,'Matriz Riesgos 2a parte'!$A$10:$Y$13,18,FALSE)</f>
        <v>#N/A</v>
      </c>
      <c r="K5" s="80" t="e">
        <f>VLOOKUP(G5,'Matriz Riesgos 2a parte'!$A$10:$Y$13,33,FALSE)</f>
        <v>#N/A</v>
      </c>
    </row>
    <row r="6" spans="1:11" hidden="1" x14ac:dyDescent="0.35">
      <c r="A6" s="79" t="s">
        <v>390</v>
      </c>
      <c r="B6" t="e">
        <f>VLOOKUP(A6,#REF!,3,FALSE)</f>
        <v>#REF!</v>
      </c>
      <c r="C6" t="e">
        <f>VLOOKUP(A6,#REF!,13,FALSE)</f>
        <v>#REF!</v>
      </c>
      <c r="D6" t="e">
        <f>VLOOKUP(A6,#REF!,50,FALSE)</f>
        <v>#REF!</v>
      </c>
      <c r="E6" s="80" t="e">
        <f>VLOOKUP(A6,#REF!,69,FALSE)</f>
        <v>#REF!</v>
      </c>
      <c r="F6" s="73"/>
      <c r="G6" s="79" t="s">
        <v>1133</v>
      </c>
      <c r="H6" t="e">
        <f>VLOOKUP(G6,'Matriz Riesgos 2a parte'!$A$10:$Y$13,5,FALSE)</f>
        <v>#N/A</v>
      </c>
      <c r="I6" t="e">
        <f>VLOOKUP(G6,'Matriz Riesgos 2a parte'!$A$10:$Y$13,2,FALSE)</f>
        <v>#N/A</v>
      </c>
      <c r="J6" t="e">
        <f>VLOOKUP(G6,'Matriz Riesgos 2a parte'!$A$10:$Y$13,18,FALSE)</f>
        <v>#N/A</v>
      </c>
      <c r="K6" s="80" t="e">
        <f>VLOOKUP(G6,'Matriz Riesgos 2a parte'!$A$10:$Y$13,33,FALSE)</f>
        <v>#N/A</v>
      </c>
    </row>
    <row r="7" spans="1:11" hidden="1" x14ac:dyDescent="0.35">
      <c r="A7" s="79" t="s">
        <v>391</v>
      </c>
      <c r="B7" t="e">
        <f>VLOOKUP(A7,#REF!,3,FALSE)</f>
        <v>#REF!</v>
      </c>
      <c r="C7" t="e">
        <f>VLOOKUP(A7,#REF!,13,FALSE)</f>
        <v>#REF!</v>
      </c>
      <c r="D7" t="e">
        <f>VLOOKUP(A7,#REF!,50,FALSE)</f>
        <v>#REF!</v>
      </c>
      <c r="E7" s="80" t="e">
        <f>VLOOKUP(A7,#REF!,69,FALSE)</f>
        <v>#REF!</v>
      </c>
      <c r="F7" s="73"/>
      <c r="G7" s="79" t="s">
        <v>1134</v>
      </c>
      <c r="H7" t="e">
        <f>VLOOKUP(G7,'Matriz Riesgos 2a parte'!$A$10:$Y$13,5,FALSE)</f>
        <v>#N/A</v>
      </c>
      <c r="I7" t="e">
        <f>VLOOKUP(G7,'Matriz Riesgos 2a parte'!$A$10:$Y$13,2,FALSE)</f>
        <v>#N/A</v>
      </c>
      <c r="J7" t="e">
        <f>VLOOKUP(G7,'Matriz Riesgos 2a parte'!$A$10:$Y$13,18,FALSE)</f>
        <v>#N/A</v>
      </c>
      <c r="K7" s="80" t="e">
        <f>VLOOKUP(G7,'Matriz Riesgos 2a parte'!$A$10:$Y$13,33,FALSE)</f>
        <v>#N/A</v>
      </c>
    </row>
    <row r="8" spans="1:11" x14ac:dyDescent="0.35">
      <c r="A8" s="79" t="s">
        <v>392</v>
      </c>
      <c r="B8" t="e">
        <f>VLOOKUP(A8,#REF!,3,FALSE)</f>
        <v>#REF!</v>
      </c>
      <c r="C8" t="e">
        <f>VLOOKUP(A8,#REF!,13,FALSE)</f>
        <v>#REF!</v>
      </c>
      <c r="D8" t="e">
        <f>VLOOKUP(A8,#REF!,50,FALSE)</f>
        <v>#REF!</v>
      </c>
      <c r="E8" s="80" t="e">
        <f>VLOOKUP(A8,#REF!,69,FALSE)</f>
        <v>#REF!</v>
      </c>
      <c r="F8" s="73"/>
      <c r="G8" s="79" t="s">
        <v>1135</v>
      </c>
      <c r="H8" t="e">
        <f>VLOOKUP(G8,'Matriz Riesgos 2a parte'!$A$10:$Y$13,5,FALSE)</f>
        <v>#N/A</v>
      </c>
      <c r="I8" t="e">
        <f>VLOOKUP(G8,'Matriz Riesgos 2a parte'!$A$10:$Y$13,2,FALSE)</f>
        <v>#N/A</v>
      </c>
      <c r="J8" t="e">
        <f>VLOOKUP(G8,'Matriz Riesgos 2a parte'!$A$10:$Y$13,18,FALSE)</f>
        <v>#N/A</v>
      </c>
      <c r="K8" s="80" t="e">
        <f>VLOOKUP(G8,'Matriz Riesgos 2a parte'!$A$10:$Y$13,33,FALSE)</f>
        <v>#N/A</v>
      </c>
    </row>
    <row r="9" spans="1:11" x14ac:dyDescent="0.35">
      <c r="A9" s="79" t="s">
        <v>408</v>
      </c>
      <c r="B9" t="e">
        <f>VLOOKUP(A9,#REF!,3,FALSE)</f>
        <v>#REF!</v>
      </c>
      <c r="C9" t="e">
        <f>VLOOKUP(A9,#REF!,13,FALSE)</f>
        <v>#REF!</v>
      </c>
      <c r="D9" t="e">
        <f>VLOOKUP(A9,#REF!,50,FALSE)</f>
        <v>#REF!</v>
      </c>
      <c r="E9" s="80" t="e">
        <f>VLOOKUP(A9,#REF!,69,FALSE)</f>
        <v>#REF!</v>
      </c>
      <c r="F9" s="73"/>
      <c r="G9" s="79" t="s">
        <v>1136</v>
      </c>
      <c r="H9" t="e">
        <f>VLOOKUP(G9,'Matriz Riesgos 2a parte'!$A$10:$Y$13,5,FALSE)</f>
        <v>#N/A</v>
      </c>
      <c r="I9" t="e">
        <f>VLOOKUP(G9,'Matriz Riesgos 2a parte'!$A$10:$Y$13,2,FALSE)</f>
        <v>#N/A</v>
      </c>
      <c r="J9" t="e">
        <f>VLOOKUP(G9,'Matriz Riesgos 2a parte'!$A$10:$Y$13,18,FALSE)</f>
        <v>#N/A</v>
      </c>
      <c r="K9" s="80" t="e">
        <f>VLOOKUP(G9,'Matriz Riesgos 2a parte'!$A$10:$Y$13,33,FALSE)</f>
        <v>#N/A</v>
      </c>
    </row>
    <row r="10" spans="1:11" hidden="1" x14ac:dyDescent="0.35">
      <c r="A10" s="79" t="s">
        <v>426</v>
      </c>
      <c r="B10" t="e">
        <f>VLOOKUP(A10,#REF!,3,FALSE)</f>
        <v>#REF!</v>
      </c>
      <c r="C10" t="e">
        <f>VLOOKUP(A10,#REF!,13,FALSE)</f>
        <v>#REF!</v>
      </c>
      <c r="D10" t="e">
        <f>VLOOKUP(A10,#REF!,50,FALSE)</f>
        <v>#REF!</v>
      </c>
      <c r="E10" s="80" t="e">
        <f>VLOOKUP(A10,#REF!,69,FALSE)</f>
        <v>#REF!</v>
      </c>
      <c r="F10" s="73"/>
      <c r="G10" s="79" t="s">
        <v>1141</v>
      </c>
      <c r="H10" t="e">
        <f>VLOOKUP(G10,'Matriz Riesgos 2a parte'!$A$10:$Y$13,5,FALSE)</f>
        <v>#N/A</v>
      </c>
      <c r="I10" t="e">
        <f>VLOOKUP(G10,'Matriz Riesgos 2a parte'!$A$10:$Y$13,2,FALSE)</f>
        <v>#N/A</v>
      </c>
      <c r="J10" t="e">
        <f>VLOOKUP(G10,'Matriz Riesgos 2a parte'!$A$10:$Y$13,18,FALSE)</f>
        <v>#N/A</v>
      </c>
      <c r="K10" s="80" t="e">
        <f>VLOOKUP(G10,'Matriz Riesgos 2a parte'!$A$10:$Y$13,33,FALSE)</f>
        <v>#N/A</v>
      </c>
    </row>
    <row r="11" spans="1:11" hidden="1" x14ac:dyDescent="0.35">
      <c r="A11" s="79" t="s">
        <v>427</v>
      </c>
      <c r="B11" t="e">
        <f>VLOOKUP(A11,#REF!,3,FALSE)</f>
        <v>#REF!</v>
      </c>
      <c r="C11" t="e">
        <f>VLOOKUP(A11,#REF!,13,FALSE)</f>
        <v>#REF!</v>
      </c>
      <c r="D11" t="e">
        <f>VLOOKUP(A11,#REF!,50,FALSE)</f>
        <v>#REF!</v>
      </c>
      <c r="E11" s="80" t="e">
        <f>VLOOKUP(A11,#REF!,69,FALSE)</f>
        <v>#REF!</v>
      </c>
      <c r="F11" s="73"/>
      <c r="G11" s="79" t="s">
        <v>1142</v>
      </c>
      <c r="H11" t="e">
        <f>VLOOKUP(G11,'Matriz Riesgos 2a parte'!$A$10:$Y$13,5,FALSE)</f>
        <v>#N/A</v>
      </c>
      <c r="I11" t="e">
        <f>VLOOKUP(G11,'Matriz Riesgos 2a parte'!$A$10:$Y$13,2,FALSE)</f>
        <v>#N/A</v>
      </c>
      <c r="J11" t="e">
        <f>VLOOKUP(G11,'Matriz Riesgos 2a parte'!$A$10:$Y$13,18,FALSE)</f>
        <v>#N/A</v>
      </c>
      <c r="K11" s="80" t="e">
        <f>VLOOKUP(G11,'Matriz Riesgos 2a parte'!$A$10:$Y$13,33,FALSE)</f>
        <v>#N/A</v>
      </c>
    </row>
    <row r="12" spans="1:11" hidden="1" x14ac:dyDescent="0.35">
      <c r="A12" s="79" t="s">
        <v>428</v>
      </c>
      <c r="B12" t="e">
        <f>VLOOKUP(A12,#REF!,3,FALSE)</f>
        <v>#REF!</v>
      </c>
      <c r="C12" t="e">
        <f>VLOOKUP(A12,#REF!,13,FALSE)</f>
        <v>#REF!</v>
      </c>
      <c r="D12" t="e">
        <f>VLOOKUP(A12,#REF!,50,FALSE)</f>
        <v>#REF!</v>
      </c>
      <c r="E12" s="80" t="e">
        <f>VLOOKUP(A12,#REF!,69,FALSE)</f>
        <v>#REF!</v>
      </c>
      <c r="F12" s="73"/>
      <c r="G12" s="79" t="s">
        <v>1143</v>
      </c>
      <c r="H12" t="e">
        <f>VLOOKUP(G12,'Matriz Riesgos 2a parte'!$A$10:$Y$13,5,FALSE)</f>
        <v>#N/A</v>
      </c>
      <c r="I12" t="e">
        <f>VLOOKUP(G12,'Matriz Riesgos 2a parte'!$A$10:$Y$13,2,FALSE)</f>
        <v>#N/A</v>
      </c>
      <c r="J12" t="e">
        <f>VLOOKUP(G12,'Matriz Riesgos 2a parte'!$A$10:$Y$13,18,FALSE)</f>
        <v>#N/A</v>
      </c>
      <c r="K12" s="80" t="e">
        <f>VLOOKUP(G12,'Matriz Riesgos 2a parte'!$A$10:$Y$13,33,FALSE)</f>
        <v>#N/A</v>
      </c>
    </row>
    <row r="13" spans="1:11" ht="15" hidden="1" thickBot="1" x14ac:dyDescent="0.4">
      <c r="A13" s="79" t="s">
        <v>429</v>
      </c>
      <c r="B13" t="e">
        <f>VLOOKUP(A13,#REF!,3,FALSE)</f>
        <v>#REF!</v>
      </c>
      <c r="C13" t="e">
        <f>VLOOKUP(A13,#REF!,13,FALSE)</f>
        <v>#REF!</v>
      </c>
      <c r="D13" t="e">
        <f>VLOOKUP(A13,#REF!,50,FALSE)</f>
        <v>#REF!</v>
      </c>
      <c r="E13" s="80" t="e">
        <f>VLOOKUP(A13,#REF!,69,FALSE)</f>
        <v>#REF!</v>
      </c>
      <c r="F13" s="73"/>
      <c r="G13" s="81" t="s">
        <v>1153</v>
      </c>
      <c r="H13" s="82" t="e">
        <f>VLOOKUP(G13,'Matriz Riesgos 2a parte'!$A$10:$Y$13,5,FALSE)</f>
        <v>#N/A</v>
      </c>
      <c r="I13" s="82" t="e">
        <f>VLOOKUP(G13,'Matriz Riesgos 2a parte'!$A$10:$Y$13,2,FALSE)</f>
        <v>#N/A</v>
      </c>
      <c r="J13" s="82" t="e">
        <f>VLOOKUP(G13,'Matriz Riesgos 2a parte'!$A$10:$Y$13,18,FALSE)</f>
        <v>#N/A</v>
      </c>
      <c r="K13" s="83" t="e">
        <f>VLOOKUP(G13,'Matriz Riesgos 2a parte'!$A$10:$Y$13,33,FALSE)</f>
        <v>#N/A</v>
      </c>
    </row>
    <row r="14" spans="1:11" hidden="1" x14ac:dyDescent="0.35">
      <c r="A14" s="79" t="s">
        <v>430</v>
      </c>
      <c r="B14" t="e">
        <f>VLOOKUP(A14,#REF!,3,FALSE)</f>
        <v>#REF!</v>
      </c>
      <c r="C14" t="e">
        <f>VLOOKUP(A14,#REF!,13,FALSE)</f>
        <v>#REF!</v>
      </c>
      <c r="D14" t="e">
        <f>VLOOKUP(A14,#REF!,50,FALSE)</f>
        <v>#REF!</v>
      </c>
      <c r="E14" s="80" t="e">
        <f>VLOOKUP(A14,#REF!,69,FALSE)</f>
        <v>#REF!</v>
      </c>
      <c r="F14" s="73"/>
    </row>
    <row r="15" spans="1:11" hidden="1" x14ac:dyDescent="0.35">
      <c r="A15" s="79" t="s">
        <v>431</v>
      </c>
      <c r="B15" t="e">
        <f>VLOOKUP(A15,#REF!,3,FALSE)</f>
        <v>#REF!</v>
      </c>
      <c r="C15" t="e">
        <f>VLOOKUP(A15,#REF!,13,FALSE)</f>
        <v>#REF!</v>
      </c>
      <c r="D15" t="e">
        <f>VLOOKUP(A15,#REF!,50,FALSE)</f>
        <v>#REF!</v>
      </c>
      <c r="E15" s="80" t="e">
        <f>VLOOKUP(A15,#REF!,69,FALSE)</f>
        <v>#REF!</v>
      </c>
      <c r="F15" s="73"/>
    </row>
    <row r="16" spans="1:11" hidden="1" x14ac:dyDescent="0.35">
      <c r="A16" s="79" t="s">
        <v>432</v>
      </c>
      <c r="B16" t="e">
        <f>VLOOKUP(A16,#REF!,3,FALSE)</f>
        <v>#REF!</v>
      </c>
      <c r="C16" t="e">
        <f>VLOOKUP(A16,#REF!,13,FALSE)</f>
        <v>#REF!</v>
      </c>
      <c r="D16" t="e">
        <f>VLOOKUP(A16,#REF!,50,FALSE)</f>
        <v>#REF!</v>
      </c>
      <c r="E16" s="80" t="e">
        <f>VLOOKUP(A16,#REF!,69,FALSE)</f>
        <v>#REF!</v>
      </c>
      <c r="F16" s="73"/>
    </row>
    <row r="17" spans="1:6" x14ac:dyDescent="0.35">
      <c r="A17" s="79" t="s">
        <v>433</v>
      </c>
      <c r="B17" t="e">
        <f>VLOOKUP(A17,#REF!,3,FALSE)</f>
        <v>#REF!</v>
      </c>
      <c r="C17" t="e">
        <f>VLOOKUP(A17,#REF!,13,FALSE)</f>
        <v>#REF!</v>
      </c>
      <c r="D17" t="e">
        <f>VLOOKUP(A17,#REF!,50,FALSE)</f>
        <v>#REF!</v>
      </c>
      <c r="E17" s="80" t="e">
        <f>VLOOKUP(A17,#REF!,69,FALSE)</f>
        <v>#REF!</v>
      </c>
      <c r="F17" s="73"/>
    </row>
    <row r="18" spans="1:6" x14ac:dyDescent="0.35">
      <c r="A18" s="79" t="s">
        <v>448</v>
      </c>
      <c r="B18" t="e">
        <f>VLOOKUP(A18,#REF!,3,FALSE)</f>
        <v>#REF!</v>
      </c>
      <c r="C18" t="e">
        <f>VLOOKUP(A18,#REF!,13,FALSE)</f>
        <v>#REF!</v>
      </c>
      <c r="D18" t="e">
        <f>VLOOKUP(A18,#REF!,50,FALSE)</f>
        <v>#REF!</v>
      </c>
      <c r="E18" s="80" t="e">
        <f>VLOOKUP(A18,#REF!,69,FALSE)</f>
        <v>#REF!</v>
      </c>
      <c r="F18" s="73"/>
    </row>
    <row r="19" spans="1:6" hidden="1" x14ac:dyDescent="0.35">
      <c r="A19" s="79" t="s">
        <v>464</v>
      </c>
      <c r="B19" t="e">
        <f>VLOOKUP(A19,#REF!,3,FALSE)</f>
        <v>#REF!</v>
      </c>
      <c r="C19" t="e">
        <f>VLOOKUP(A19,#REF!,13,FALSE)</f>
        <v>#REF!</v>
      </c>
      <c r="D19" t="e">
        <f>VLOOKUP(A19,#REF!,50,FALSE)</f>
        <v>#REF!</v>
      </c>
      <c r="E19" s="80" t="e">
        <f>VLOOKUP(A19,#REF!,69,FALSE)</f>
        <v>#REF!</v>
      </c>
      <c r="F19" s="73"/>
    </row>
    <row r="20" spans="1:6" hidden="1" x14ac:dyDescent="0.35">
      <c r="A20" s="79" t="s">
        <v>465</v>
      </c>
      <c r="B20" t="e">
        <f>VLOOKUP(A20,#REF!,3,FALSE)</f>
        <v>#REF!</v>
      </c>
      <c r="C20" t="e">
        <f>VLOOKUP(A20,#REF!,13,FALSE)</f>
        <v>#REF!</v>
      </c>
      <c r="D20" t="e">
        <f>VLOOKUP(A20,#REF!,50,FALSE)</f>
        <v>#REF!</v>
      </c>
      <c r="E20" s="80" t="e">
        <f>VLOOKUP(A20,#REF!,69,FALSE)</f>
        <v>#REF!</v>
      </c>
      <c r="F20" s="73"/>
    </row>
    <row r="21" spans="1:6" hidden="1" x14ac:dyDescent="0.35">
      <c r="A21" s="79" t="s">
        <v>466</v>
      </c>
      <c r="B21" t="e">
        <f>VLOOKUP(A21,#REF!,3,FALSE)</f>
        <v>#REF!</v>
      </c>
      <c r="C21" t="e">
        <f>VLOOKUP(A21,#REF!,13,FALSE)</f>
        <v>#REF!</v>
      </c>
      <c r="D21" t="e">
        <f>VLOOKUP(A21,#REF!,50,FALSE)</f>
        <v>#REF!</v>
      </c>
      <c r="E21" s="80" t="e">
        <f>VLOOKUP(A21,#REF!,69,FALSE)</f>
        <v>#REF!</v>
      </c>
      <c r="F21" s="73"/>
    </row>
    <row r="22" spans="1:6" hidden="1" x14ac:dyDescent="0.35">
      <c r="A22" s="79" t="s">
        <v>467</v>
      </c>
      <c r="B22" t="e">
        <f>VLOOKUP(A22,#REF!,3,FALSE)</f>
        <v>#REF!</v>
      </c>
      <c r="C22" t="e">
        <f>VLOOKUP(A22,#REF!,13,FALSE)</f>
        <v>#REF!</v>
      </c>
      <c r="D22" t="e">
        <f>VLOOKUP(A22,#REF!,50,FALSE)</f>
        <v>#REF!</v>
      </c>
      <c r="E22" s="80" t="e">
        <f>VLOOKUP(A22,#REF!,69,FALSE)</f>
        <v>#REF!</v>
      </c>
      <c r="F22" s="73"/>
    </row>
    <row r="23" spans="1:6" hidden="1" x14ac:dyDescent="0.35">
      <c r="A23" s="79" t="s">
        <v>468</v>
      </c>
      <c r="B23" t="e">
        <f>VLOOKUP(A23,#REF!,3,FALSE)</f>
        <v>#REF!</v>
      </c>
      <c r="C23" t="e">
        <f>VLOOKUP(A23,#REF!,13,FALSE)</f>
        <v>#REF!</v>
      </c>
      <c r="D23" t="e">
        <f>VLOOKUP(A23,#REF!,50,FALSE)</f>
        <v>#REF!</v>
      </c>
      <c r="E23" s="80" t="e">
        <f>VLOOKUP(A23,#REF!,69,FALSE)</f>
        <v>#REF!</v>
      </c>
      <c r="F23" s="73"/>
    </row>
    <row r="24" spans="1:6" hidden="1" x14ac:dyDescent="0.35">
      <c r="A24" s="79" t="s">
        <v>469</v>
      </c>
      <c r="B24" t="e">
        <f>VLOOKUP(A24,#REF!,3,FALSE)</f>
        <v>#REF!</v>
      </c>
      <c r="C24" t="e">
        <f>VLOOKUP(A24,#REF!,13,FALSE)</f>
        <v>#REF!</v>
      </c>
      <c r="D24" t="e">
        <f>VLOOKUP(A24,#REF!,50,FALSE)</f>
        <v>#REF!</v>
      </c>
      <c r="E24" s="80" t="e">
        <f>VLOOKUP(A24,#REF!,69,FALSE)</f>
        <v>#REF!</v>
      </c>
      <c r="F24" s="73"/>
    </row>
    <row r="25" spans="1:6" hidden="1" x14ac:dyDescent="0.35">
      <c r="A25" s="79" t="s">
        <v>470</v>
      </c>
      <c r="B25" t="e">
        <f>VLOOKUP(A25,#REF!,3,FALSE)</f>
        <v>#REF!</v>
      </c>
      <c r="C25" t="e">
        <f>VLOOKUP(A25,#REF!,13,FALSE)</f>
        <v>#REF!</v>
      </c>
      <c r="D25" t="e">
        <f>VLOOKUP(A25,#REF!,50,FALSE)</f>
        <v>#REF!</v>
      </c>
      <c r="E25" s="80" t="e">
        <f>VLOOKUP(A25,#REF!,69,FALSE)</f>
        <v>#REF!</v>
      </c>
      <c r="F25" s="73"/>
    </row>
    <row r="26" spans="1:6" hidden="1" x14ac:dyDescent="0.35">
      <c r="A26" s="79" t="s">
        <v>471</v>
      </c>
      <c r="B26" t="e">
        <f>VLOOKUP(A26,#REF!,3,FALSE)</f>
        <v>#REF!</v>
      </c>
      <c r="C26" t="e">
        <f>VLOOKUP(A26,#REF!,13,FALSE)</f>
        <v>#REF!</v>
      </c>
      <c r="D26" t="e">
        <f>VLOOKUP(A26,#REF!,50,FALSE)</f>
        <v>#REF!</v>
      </c>
      <c r="E26" s="80" t="e">
        <f>VLOOKUP(A26,#REF!,69,FALSE)</f>
        <v>#REF!</v>
      </c>
      <c r="F26" s="73"/>
    </row>
    <row r="27" spans="1:6" hidden="1" x14ac:dyDescent="0.35">
      <c r="A27" s="79" t="s">
        <v>472</v>
      </c>
      <c r="B27" t="e">
        <f>VLOOKUP(A27,#REF!,3,FALSE)</f>
        <v>#REF!</v>
      </c>
      <c r="C27" t="e">
        <f>VLOOKUP(A27,#REF!,13,FALSE)</f>
        <v>#REF!</v>
      </c>
      <c r="D27" t="e">
        <f>VLOOKUP(A27,#REF!,50,FALSE)</f>
        <v>#REF!</v>
      </c>
      <c r="E27" s="80" t="e">
        <f>VLOOKUP(A27,#REF!,69,FALSE)</f>
        <v>#REF!</v>
      </c>
      <c r="F27" s="73"/>
    </row>
    <row r="28" spans="1:6" hidden="1" x14ac:dyDescent="0.35">
      <c r="A28" s="79" t="s">
        <v>473</v>
      </c>
      <c r="B28" t="e">
        <f>VLOOKUP(A28,#REF!,3,FALSE)</f>
        <v>#REF!</v>
      </c>
      <c r="C28" t="e">
        <f>VLOOKUP(A28,#REF!,13,FALSE)</f>
        <v>#REF!</v>
      </c>
      <c r="D28" t="e">
        <f>VLOOKUP(A28,#REF!,50,FALSE)</f>
        <v>#REF!</v>
      </c>
      <c r="E28" s="80" t="e">
        <f>VLOOKUP(A28,#REF!,69,FALSE)</f>
        <v>#REF!</v>
      </c>
      <c r="F28" s="73"/>
    </row>
    <row r="29" spans="1:6" hidden="1" x14ac:dyDescent="0.35">
      <c r="A29" s="79" t="s">
        <v>474</v>
      </c>
      <c r="B29" t="e">
        <f>VLOOKUP(A29,#REF!,3,FALSE)</f>
        <v>#REF!</v>
      </c>
      <c r="C29" t="e">
        <f>VLOOKUP(A29,#REF!,13,FALSE)</f>
        <v>#REF!</v>
      </c>
      <c r="D29" t="e">
        <f>VLOOKUP(A29,#REF!,50,FALSE)</f>
        <v>#REF!</v>
      </c>
      <c r="E29" s="80" t="e">
        <f>VLOOKUP(A29,#REF!,69,FALSE)</f>
        <v>#REF!</v>
      </c>
      <c r="F29" s="73"/>
    </row>
    <row r="30" spans="1:6" hidden="1" x14ac:dyDescent="0.35">
      <c r="A30" s="79" t="s">
        <v>475</v>
      </c>
      <c r="B30" t="e">
        <f>VLOOKUP(A30,#REF!,3,FALSE)</f>
        <v>#REF!</v>
      </c>
      <c r="C30" t="e">
        <f>VLOOKUP(A30,#REF!,13,FALSE)</f>
        <v>#REF!</v>
      </c>
      <c r="D30" t="e">
        <f>VLOOKUP(A30,#REF!,50,FALSE)</f>
        <v>#REF!</v>
      </c>
      <c r="E30" s="80" t="e">
        <f>VLOOKUP(A30,#REF!,69,FALSE)</f>
        <v>#REF!</v>
      </c>
      <c r="F30" s="73"/>
    </row>
    <row r="31" spans="1:6" x14ac:dyDescent="0.35">
      <c r="A31" s="79" t="s">
        <v>476</v>
      </c>
      <c r="B31" t="e">
        <f>VLOOKUP(A31,#REF!,3,FALSE)</f>
        <v>#REF!</v>
      </c>
      <c r="C31" t="e">
        <f>VLOOKUP(A31,#REF!,13,FALSE)</f>
        <v>#REF!</v>
      </c>
      <c r="D31" t="e">
        <f>VLOOKUP(A31,#REF!,50,FALSE)</f>
        <v>#REF!</v>
      </c>
      <c r="E31" s="80" t="e">
        <f>VLOOKUP(A31,#REF!,69,FALSE)</f>
        <v>#REF!</v>
      </c>
      <c r="F31" s="73"/>
    </row>
    <row r="32" spans="1:6" hidden="1" x14ac:dyDescent="0.35">
      <c r="A32" s="79" t="s">
        <v>485</v>
      </c>
      <c r="B32" t="e">
        <f>VLOOKUP(A32,#REF!,3,FALSE)</f>
        <v>#REF!</v>
      </c>
      <c r="C32" t="e">
        <f>VLOOKUP(A32,#REF!,13,FALSE)</f>
        <v>#REF!</v>
      </c>
      <c r="D32" t="e">
        <f>VLOOKUP(A32,#REF!,50,FALSE)</f>
        <v>#REF!</v>
      </c>
      <c r="E32" s="80" t="e">
        <f>VLOOKUP(A32,#REF!,69,FALSE)</f>
        <v>#REF!</v>
      </c>
      <c r="F32" s="73"/>
    </row>
    <row r="33" spans="1:6" hidden="1" x14ac:dyDescent="0.35">
      <c r="A33" s="79" t="s">
        <v>486</v>
      </c>
      <c r="B33" t="e">
        <f>VLOOKUP(A33,#REF!,3,FALSE)</f>
        <v>#REF!</v>
      </c>
      <c r="C33" t="e">
        <f>VLOOKUP(A33,#REF!,13,FALSE)</f>
        <v>#REF!</v>
      </c>
      <c r="D33" t="e">
        <f>VLOOKUP(A33,#REF!,50,FALSE)</f>
        <v>#REF!</v>
      </c>
      <c r="E33" s="80" t="e">
        <f>VLOOKUP(A33,#REF!,69,FALSE)</f>
        <v>#REF!</v>
      </c>
      <c r="F33" s="73"/>
    </row>
    <row r="34" spans="1:6" hidden="1" x14ac:dyDescent="0.35">
      <c r="A34" s="79" t="s">
        <v>487</v>
      </c>
      <c r="B34" t="e">
        <f>VLOOKUP(A34,#REF!,3,FALSE)</f>
        <v>#REF!</v>
      </c>
      <c r="C34" t="e">
        <f>VLOOKUP(A34,#REF!,13,FALSE)</f>
        <v>#REF!</v>
      </c>
      <c r="D34" t="e">
        <f>VLOOKUP(A34,#REF!,50,FALSE)</f>
        <v>#REF!</v>
      </c>
      <c r="E34" s="80" t="e">
        <f>VLOOKUP(A34,#REF!,69,FALSE)</f>
        <v>#REF!</v>
      </c>
      <c r="F34" s="73"/>
    </row>
    <row r="35" spans="1:6" hidden="1" x14ac:dyDescent="0.35">
      <c r="A35" s="79" t="s">
        <v>489</v>
      </c>
      <c r="B35" t="e">
        <f>VLOOKUP(A35,#REF!,3,FALSE)</f>
        <v>#REF!</v>
      </c>
      <c r="C35" t="e">
        <f>VLOOKUP(A35,#REF!,13,FALSE)</f>
        <v>#REF!</v>
      </c>
      <c r="D35" t="e">
        <f>VLOOKUP(A35,#REF!,50,FALSE)</f>
        <v>#REF!</v>
      </c>
      <c r="E35" s="80" t="e">
        <f>VLOOKUP(A35,#REF!,69,FALSE)</f>
        <v>#REF!</v>
      </c>
      <c r="F35" s="73"/>
    </row>
    <row r="36" spans="1:6" hidden="1" x14ac:dyDescent="0.35">
      <c r="A36" s="79" t="s">
        <v>490</v>
      </c>
      <c r="B36" t="e">
        <f>VLOOKUP(A36,#REF!,3,FALSE)</f>
        <v>#REF!</v>
      </c>
      <c r="C36" t="e">
        <f>VLOOKUP(A36,#REF!,13,FALSE)</f>
        <v>#REF!</v>
      </c>
      <c r="D36" t="e">
        <f>VLOOKUP(A36,#REF!,50,FALSE)</f>
        <v>#REF!</v>
      </c>
      <c r="E36" s="80" t="e">
        <f>VLOOKUP(A36,#REF!,69,FALSE)</f>
        <v>#REF!</v>
      </c>
      <c r="F36" s="73"/>
    </row>
    <row r="37" spans="1:6" x14ac:dyDescent="0.35">
      <c r="A37" s="79" t="s">
        <v>491</v>
      </c>
      <c r="B37" t="e">
        <f>VLOOKUP(A37,#REF!,3,FALSE)</f>
        <v>#REF!</v>
      </c>
      <c r="C37" t="e">
        <f>VLOOKUP(A37,#REF!,13,FALSE)</f>
        <v>#REF!</v>
      </c>
      <c r="D37" t="e">
        <f>VLOOKUP(A37,#REF!,50,FALSE)</f>
        <v>#REF!</v>
      </c>
      <c r="E37" s="80" t="e">
        <f>VLOOKUP(A37,#REF!,69,FALSE)</f>
        <v>#REF!</v>
      </c>
      <c r="F37" s="73"/>
    </row>
    <row r="38" spans="1:6" x14ac:dyDescent="0.35">
      <c r="A38" s="79" t="s">
        <v>510</v>
      </c>
      <c r="B38" t="e">
        <f>VLOOKUP(A38,#REF!,3,FALSE)</f>
        <v>#REF!</v>
      </c>
      <c r="C38" t="e">
        <f>VLOOKUP(A38,#REF!,13,FALSE)</f>
        <v>#REF!</v>
      </c>
      <c r="D38" t="e">
        <f>VLOOKUP(A38,#REF!,50,FALSE)</f>
        <v>#REF!</v>
      </c>
      <c r="E38" s="80" t="e">
        <f>VLOOKUP(A38,#REF!,69,FALSE)</f>
        <v>#REF!</v>
      </c>
      <c r="F38" s="73"/>
    </row>
    <row r="39" spans="1:6" x14ac:dyDescent="0.35">
      <c r="A39" s="79" t="s">
        <v>526</v>
      </c>
      <c r="B39" t="e">
        <f>VLOOKUP(A39,#REF!,3,FALSE)</f>
        <v>#REF!</v>
      </c>
      <c r="C39" t="e">
        <f>VLOOKUP(A39,#REF!,13,FALSE)</f>
        <v>#REF!</v>
      </c>
      <c r="D39" t="e">
        <f>VLOOKUP(A39,#REF!,50,FALSE)</f>
        <v>#REF!</v>
      </c>
      <c r="E39" s="80" t="e">
        <f>VLOOKUP(A39,#REF!,69,FALSE)</f>
        <v>#REF!</v>
      </c>
      <c r="F39" s="73"/>
    </row>
    <row r="40" spans="1:6" x14ac:dyDescent="0.35">
      <c r="A40" s="79" t="s">
        <v>546</v>
      </c>
      <c r="B40" t="e">
        <f>VLOOKUP(A40,#REF!,3,FALSE)</f>
        <v>#REF!</v>
      </c>
      <c r="C40" t="e">
        <f>VLOOKUP(A40,#REF!,13,FALSE)</f>
        <v>#REF!</v>
      </c>
      <c r="D40" t="e">
        <f>VLOOKUP(A40,#REF!,50,FALSE)</f>
        <v>#REF!</v>
      </c>
      <c r="E40" s="80" t="e">
        <f>VLOOKUP(A40,#REF!,69,FALSE)</f>
        <v>#REF!</v>
      </c>
      <c r="F40" s="73"/>
    </row>
    <row r="41" spans="1:6" hidden="1" x14ac:dyDescent="0.35">
      <c r="A41" s="79" t="s">
        <v>558</v>
      </c>
      <c r="B41" t="e">
        <f>VLOOKUP(A41,#REF!,3,FALSE)</f>
        <v>#REF!</v>
      </c>
      <c r="C41" t="e">
        <f>VLOOKUP(A41,#REF!,13,FALSE)</f>
        <v>#REF!</v>
      </c>
      <c r="D41" t="e">
        <f>VLOOKUP(A41,#REF!,50,FALSE)</f>
        <v>#REF!</v>
      </c>
      <c r="E41" s="80" t="e">
        <f>VLOOKUP(A41,#REF!,69,FALSE)</f>
        <v>#REF!</v>
      </c>
      <c r="F41" s="73"/>
    </row>
    <row r="42" spans="1:6" hidden="1" x14ac:dyDescent="0.35">
      <c r="A42" s="79" t="s">
        <v>559</v>
      </c>
      <c r="B42" t="e">
        <f>VLOOKUP(A42,#REF!,3,FALSE)</f>
        <v>#REF!</v>
      </c>
      <c r="C42" t="e">
        <f>VLOOKUP(A42,#REF!,13,FALSE)</f>
        <v>#REF!</v>
      </c>
      <c r="D42" t="e">
        <f>VLOOKUP(A42,#REF!,50,FALSE)</f>
        <v>#REF!</v>
      </c>
      <c r="E42" s="80" t="e">
        <f>VLOOKUP(A42,#REF!,69,FALSE)</f>
        <v>#REF!</v>
      </c>
      <c r="F42" s="73"/>
    </row>
    <row r="43" spans="1:6" hidden="1" x14ac:dyDescent="0.35">
      <c r="A43" s="79" t="s">
        <v>560</v>
      </c>
      <c r="B43" t="e">
        <f>VLOOKUP(A43,#REF!,3,FALSE)</f>
        <v>#REF!</v>
      </c>
      <c r="C43" t="e">
        <f>VLOOKUP(A43,#REF!,13,FALSE)</f>
        <v>#REF!</v>
      </c>
      <c r="D43" t="e">
        <f>VLOOKUP(A43,#REF!,50,FALSE)</f>
        <v>#REF!</v>
      </c>
      <c r="E43" s="80" t="e">
        <f>VLOOKUP(A43,#REF!,69,FALSE)</f>
        <v>#REF!</v>
      </c>
      <c r="F43" s="73"/>
    </row>
    <row r="44" spans="1:6" hidden="1" x14ac:dyDescent="0.35">
      <c r="A44" s="79" t="s">
        <v>561</v>
      </c>
      <c r="B44" t="e">
        <f>VLOOKUP(A44,#REF!,3,FALSE)</f>
        <v>#REF!</v>
      </c>
      <c r="C44" t="e">
        <f>VLOOKUP(A44,#REF!,13,FALSE)</f>
        <v>#REF!</v>
      </c>
      <c r="D44" t="e">
        <f>VLOOKUP(A44,#REF!,50,FALSE)</f>
        <v>#REF!</v>
      </c>
      <c r="E44" s="80" t="e">
        <f>VLOOKUP(A44,#REF!,69,FALSE)</f>
        <v>#REF!</v>
      </c>
      <c r="F44" s="73"/>
    </row>
    <row r="45" spans="1:6" hidden="1" x14ac:dyDescent="0.35">
      <c r="A45" s="79" t="s">
        <v>562</v>
      </c>
      <c r="B45" t="e">
        <f>VLOOKUP(A45,#REF!,3,FALSE)</f>
        <v>#REF!</v>
      </c>
      <c r="C45" t="e">
        <f>VLOOKUP(A45,#REF!,13,FALSE)</f>
        <v>#REF!</v>
      </c>
      <c r="D45" t="e">
        <f>VLOOKUP(A45,#REF!,50,FALSE)</f>
        <v>#REF!</v>
      </c>
      <c r="E45" s="80" t="e">
        <f>VLOOKUP(A45,#REF!,69,FALSE)</f>
        <v>#REF!</v>
      </c>
      <c r="F45" s="73"/>
    </row>
    <row r="46" spans="1:6" hidden="1" x14ac:dyDescent="0.35">
      <c r="A46" s="79" t="s">
        <v>563</v>
      </c>
      <c r="B46" t="e">
        <f>VLOOKUP(A46,#REF!,3,FALSE)</f>
        <v>#REF!</v>
      </c>
      <c r="C46" t="e">
        <f>VLOOKUP(A46,#REF!,13,FALSE)</f>
        <v>#REF!</v>
      </c>
      <c r="D46" t="e">
        <f>VLOOKUP(A46,#REF!,50,FALSE)</f>
        <v>#REF!</v>
      </c>
      <c r="E46" s="80" t="e">
        <f>VLOOKUP(A46,#REF!,69,FALSE)</f>
        <v>#REF!</v>
      </c>
      <c r="F46" s="73"/>
    </row>
    <row r="47" spans="1:6" hidden="1" x14ac:dyDescent="0.35">
      <c r="A47" s="79" t="s">
        <v>564</v>
      </c>
      <c r="B47" t="e">
        <f>VLOOKUP(A47,#REF!,3,FALSE)</f>
        <v>#REF!</v>
      </c>
      <c r="C47" t="e">
        <f>VLOOKUP(A47,#REF!,13,FALSE)</f>
        <v>#REF!</v>
      </c>
      <c r="D47" t="e">
        <f>VLOOKUP(A47,#REF!,50,FALSE)</f>
        <v>#REF!</v>
      </c>
      <c r="E47" s="80" t="e">
        <f>VLOOKUP(A47,#REF!,69,FALSE)</f>
        <v>#REF!</v>
      </c>
      <c r="F47" s="73"/>
    </row>
    <row r="48" spans="1:6" hidden="1" x14ac:dyDescent="0.35">
      <c r="A48" s="79" t="s">
        <v>565</v>
      </c>
      <c r="B48" t="e">
        <f>VLOOKUP(A48,#REF!,3,FALSE)</f>
        <v>#REF!</v>
      </c>
      <c r="C48" t="e">
        <f>VLOOKUP(A48,#REF!,13,FALSE)</f>
        <v>#REF!</v>
      </c>
      <c r="D48" t="e">
        <f>VLOOKUP(A48,#REF!,50,FALSE)</f>
        <v>#REF!</v>
      </c>
      <c r="E48" s="80" t="e">
        <f>VLOOKUP(A48,#REF!,69,FALSE)</f>
        <v>#REF!</v>
      </c>
      <c r="F48" s="73"/>
    </row>
    <row r="49" spans="1:6" hidden="1" x14ac:dyDescent="0.35">
      <c r="A49" s="79" t="s">
        <v>566</v>
      </c>
      <c r="B49" t="e">
        <f>VLOOKUP(A49,#REF!,3,FALSE)</f>
        <v>#REF!</v>
      </c>
      <c r="C49" t="e">
        <f>VLOOKUP(A49,#REF!,13,FALSE)</f>
        <v>#REF!</v>
      </c>
      <c r="D49" t="e">
        <f>VLOOKUP(A49,#REF!,50,FALSE)</f>
        <v>#REF!</v>
      </c>
      <c r="E49" s="80" t="e">
        <f>VLOOKUP(A49,#REF!,69,FALSE)</f>
        <v>#REF!</v>
      </c>
      <c r="F49" s="73"/>
    </row>
    <row r="50" spans="1:6" hidden="1" x14ac:dyDescent="0.35">
      <c r="A50" s="79" t="s">
        <v>567</v>
      </c>
      <c r="B50" t="e">
        <f>VLOOKUP(A50,#REF!,3,FALSE)</f>
        <v>#REF!</v>
      </c>
      <c r="C50" t="e">
        <f>VLOOKUP(A50,#REF!,13,FALSE)</f>
        <v>#REF!</v>
      </c>
      <c r="D50" t="e">
        <f>VLOOKUP(A50,#REF!,50,FALSE)</f>
        <v>#REF!</v>
      </c>
      <c r="E50" s="80" t="e">
        <f>VLOOKUP(A50,#REF!,69,FALSE)</f>
        <v>#REF!</v>
      </c>
      <c r="F50" s="73"/>
    </row>
    <row r="51" spans="1:6" hidden="1" x14ac:dyDescent="0.35">
      <c r="A51" s="79" t="s">
        <v>568</v>
      </c>
      <c r="B51" t="e">
        <f>VLOOKUP(A51,#REF!,3,FALSE)</f>
        <v>#REF!</v>
      </c>
      <c r="C51" t="e">
        <f>VLOOKUP(A51,#REF!,13,FALSE)</f>
        <v>#REF!</v>
      </c>
      <c r="D51" t="e">
        <f>VLOOKUP(A51,#REF!,50,FALSE)</f>
        <v>#REF!</v>
      </c>
      <c r="E51" s="80" t="e">
        <f>VLOOKUP(A51,#REF!,69,FALSE)</f>
        <v>#REF!</v>
      </c>
      <c r="F51" s="73"/>
    </row>
    <row r="52" spans="1:6" hidden="1" x14ac:dyDescent="0.35">
      <c r="A52" s="79" t="s">
        <v>570</v>
      </c>
      <c r="B52" t="e">
        <f>VLOOKUP(A52,#REF!,3,FALSE)</f>
        <v>#REF!</v>
      </c>
      <c r="C52" t="e">
        <f>VLOOKUP(A52,#REF!,13,FALSE)</f>
        <v>#REF!</v>
      </c>
      <c r="D52" t="e">
        <f>VLOOKUP(A52,#REF!,50,FALSE)</f>
        <v>#REF!</v>
      </c>
      <c r="E52" s="80" t="e">
        <f>VLOOKUP(A52,#REF!,69,FALSE)</f>
        <v>#REF!</v>
      </c>
      <c r="F52" s="73"/>
    </row>
    <row r="53" spans="1:6" hidden="1" x14ac:dyDescent="0.35">
      <c r="A53" s="79" t="s">
        <v>572</v>
      </c>
      <c r="B53" t="e">
        <f>VLOOKUP(A53,#REF!,3,FALSE)</f>
        <v>#REF!</v>
      </c>
      <c r="C53" t="e">
        <f>VLOOKUP(A53,#REF!,13,FALSE)</f>
        <v>#REF!</v>
      </c>
      <c r="D53" t="e">
        <f>VLOOKUP(A53,#REF!,50,FALSE)</f>
        <v>#REF!</v>
      </c>
      <c r="E53" s="80" t="e">
        <f>VLOOKUP(A53,#REF!,69,FALSE)</f>
        <v>#REF!</v>
      </c>
      <c r="F53" s="73"/>
    </row>
    <row r="54" spans="1:6" hidden="1" x14ac:dyDescent="0.35">
      <c r="A54" s="79" t="s">
        <v>573</v>
      </c>
      <c r="B54" t="e">
        <f>VLOOKUP(A54,#REF!,3,FALSE)</f>
        <v>#REF!</v>
      </c>
      <c r="C54" t="e">
        <f>VLOOKUP(A54,#REF!,13,FALSE)</f>
        <v>#REF!</v>
      </c>
      <c r="D54" t="e">
        <f>VLOOKUP(A54,#REF!,50,FALSE)</f>
        <v>#REF!</v>
      </c>
      <c r="E54" s="80" t="e">
        <f>VLOOKUP(A54,#REF!,69,FALSE)</f>
        <v>#REF!</v>
      </c>
      <c r="F54" s="73"/>
    </row>
    <row r="55" spans="1:6" hidden="1" x14ac:dyDescent="0.35">
      <c r="A55" s="79" t="s">
        <v>574</v>
      </c>
      <c r="B55" t="e">
        <f>VLOOKUP(A55,#REF!,3,FALSE)</f>
        <v>#REF!</v>
      </c>
      <c r="C55" t="e">
        <f>VLOOKUP(A55,#REF!,13,FALSE)</f>
        <v>#REF!</v>
      </c>
      <c r="D55" t="e">
        <f>VLOOKUP(A55,#REF!,50,FALSE)</f>
        <v>#REF!</v>
      </c>
      <c r="E55" s="80" t="e">
        <f>VLOOKUP(A55,#REF!,69,FALSE)</f>
        <v>#REF!</v>
      </c>
      <c r="F55" s="73"/>
    </row>
    <row r="56" spans="1:6" hidden="1" x14ac:dyDescent="0.35">
      <c r="A56" s="79" t="s">
        <v>575</v>
      </c>
      <c r="B56" t="e">
        <f>VLOOKUP(A56,#REF!,3,FALSE)</f>
        <v>#REF!</v>
      </c>
      <c r="C56" t="e">
        <f>VLOOKUP(A56,#REF!,13,FALSE)</f>
        <v>#REF!</v>
      </c>
      <c r="D56" t="e">
        <f>VLOOKUP(A56,#REF!,50,FALSE)</f>
        <v>#REF!</v>
      </c>
      <c r="E56" s="80" t="e">
        <f>VLOOKUP(A56,#REF!,69,FALSE)</f>
        <v>#REF!</v>
      </c>
      <c r="F56" s="73"/>
    </row>
    <row r="57" spans="1:6" hidden="1" x14ac:dyDescent="0.35">
      <c r="A57" s="79" t="s">
        <v>576</v>
      </c>
      <c r="B57" t="e">
        <f>VLOOKUP(A57,#REF!,3,FALSE)</f>
        <v>#REF!</v>
      </c>
      <c r="C57" t="e">
        <f>VLOOKUP(A57,#REF!,13,FALSE)</f>
        <v>#REF!</v>
      </c>
      <c r="D57" t="e">
        <f>VLOOKUP(A57,#REF!,50,FALSE)</f>
        <v>#REF!</v>
      </c>
      <c r="E57" s="80" t="e">
        <f>VLOOKUP(A57,#REF!,69,FALSE)</f>
        <v>#REF!</v>
      </c>
      <c r="F57" s="73"/>
    </row>
    <row r="58" spans="1:6" hidden="1" x14ac:dyDescent="0.35">
      <c r="A58" s="79" t="s">
        <v>577</v>
      </c>
      <c r="B58" t="e">
        <f>VLOOKUP(A58,#REF!,3,FALSE)</f>
        <v>#REF!</v>
      </c>
      <c r="C58" t="e">
        <f>VLOOKUP(A58,#REF!,13,FALSE)</f>
        <v>#REF!</v>
      </c>
      <c r="D58" t="e">
        <f>VLOOKUP(A58,#REF!,50,FALSE)</f>
        <v>#REF!</v>
      </c>
      <c r="E58" s="80" t="e">
        <f>VLOOKUP(A58,#REF!,69,FALSE)</f>
        <v>#REF!</v>
      </c>
      <c r="F58" s="73"/>
    </row>
    <row r="59" spans="1:6" hidden="1" x14ac:dyDescent="0.35">
      <c r="A59" s="79" t="s">
        <v>578</v>
      </c>
      <c r="B59" t="e">
        <f>VLOOKUP(A59,#REF!,3,FALSE)</f>
        <v>#REF!</v>
      </c>
      <c r="C59" t="e">
        <f>VLOOKUP(A59,#REF!,13,FALSE)</f>
        <v>#REF!</v>
      </c>
      <c r="D59" t="e">
        <f>VLOOKUP(A59,#REF!,50,FALSE)</f>
        <v>#REF!</v>
      </c>
      <c r="E59" s="80" t="e">
        <f>VLOOKUP(A59,#REF!,69,FALSE)</f>
        <v>#REF!</v>
      </c>
      <c r="F59" s="73"/>
    </row>
    <row r="60" spans="1:6" x14ac:dyDescent="0.35">
      <c r="A60" s="79" t="s">
        <v>579</v>
      </c>
      <c r="B60" t="e">
        <f>VLOOKUP(A60,#REF!,3,FALSE)</f>
        <v>#REF!</v>
      </c>
      <c r="C60" t="e">
        <f>VLOOKUP(A60,#REF!,13,FALSE)</f>
        <v>#REF!</v>
      </c>
      <c r="D60" t="e">
        <f>VLOOKUP(A60,#REF!,50,FALSE)</f>
        <v>#REF!</v>
      </c>
      <c r="E60" s="80" t="e">
        <f>VLOOKUP(A60,#REF!,69,FALSE)</f>
        <v>#REF!</v>
      </c>
      <c r="F60" s="73"/>
    </row>
    <row r="61" spans="1:6" x14ac:dyDescent="0.35">
      <c r="A61" s="79" t="s">
        <v>583</v>
      </c>
      <c r="B61" t="e">
        <f>VLOOKUP(A61,#REF!,3,FALSE)</f>
        <v>#REF!</v>
      </c>
      <c r="C61" t="e">
        <f>VLOOKUP(A61,#REF!,13,FALSE)</f>
        <v>#REF!</v>
      </c>
      <c r="D61" t="e">
        <f>VLOOKUP(A61,#REF!,50,FALSE)</f>
        <v>#REF!</v>
      </c>
      <c r="E61" s="80" t="e">
        <f>VLOOKUP(A61,#REF!,69,FALSE)</f>
        <v>#REF!</v>
      </c>
      <c r="F61" s="73"/>
    </row>
    <row r="62" spans="1:6" x14ac:dyDescent="0.35">
      <c r="A62" s="79" t="s">
        <v>586</v>
      </c>
      <c r="B62" t="e">
        <f>VLOOKUP(A62,#REF!,3,FALSE)</f>
        <v>#REF!</v>
      </c>
      <c r="C62" t="e">
        <f>VLOOKUP(A62,#REF!,13,FALSE)</f>
        <v>#REF!</v>
      </c>
      <c r="D62" t="e">
        <f>VLOOKUP(A62,#REF!,50,FALSE)</f>
        <v>#REF!</v>
      </c>
      <c r="E62" s="80" t="e">
        <f>VLOOKUP(A62,#REF!,69,FALSE)</f>
        <v>#REF!</v>
      </c>
      <c r="F62" s="73"/>
    </row>
    <row r="63" spans="1:6" x14ac:dyDescent="0.35">
      <c r="A63" s="79" t="s">
        <v>594</v>
      </c>
      <c r="B63" t="e">
        <f>VLOOKUP(A63,#REF!,3,FALSE)</f>
        <v>#REF!</v>
      </c>
      <c r="C63" t="e">
        <f>VLOOKUP(A63,#REF!,13,FALSE)</f>
        <v>#REF!</v>
      </c>
      <c r="D63" t="e">
        <f>VLOOKUP(A63,#REF!,50,FALSE)</f>
        <v>#REF!</v>
      </c>
      <c r="E63" s="80" t="e">
        <f>VLOOKUP(A63,#REF!,69,FALSE)</f>
        <v>#REF!</v>
      </c>
      <c r="F63" s="73"/>
    </row>
    <row r="64" spans="1:6" x14ac:dyDescent="0.35">
      <c r="A64" s="79" t="s">
        <v>599</v>
      </c>
      <c r="B64" t="e">
        <f>VLOOKUP(A64,#REF!,3,FALSE)</f>
        <v>#REF!</v>
      </c>
      <c r="C64" t="e">
        <f>VLOOKUP(A64,#REF!,13,FALSE)</f>
        <v>#REF!</v>
      </c>
      <c r="D64" t="e">
        <f>VLOOKUP(A64,#REF!,50,FALSE)</f>
        <v>#REF!</v>
      </c>
      <c r="E64" s="80" t="e">
        <f>VLOOKUP(A64,#REF!,69,FALSE)</f>
        <v>#REF!</v>
      </c>
      <c r="F64" s="73"/>
    </row>
    <row r="65" spans="1:6" x14ac:dyDescent="0.35">
      <c r="A65" s="79" t="s">
        <v>604</v>
      </c>
      <c r="B65" t="e">
        <f>VLOOKUP(A65,#REF!,3,FALSE)</f>
        <v>#REF!</v>
      </c>
      <c r="C65" t="e">
        <f>VLOOKUP(A65,#REF!,13,FALSE)</f>
        <v>#REF!</v>
      </c>
      <c r="D65" t="e">
        <f>VLOOKUP(A65,#REF!,50,FALSE)</f>
        <v>#REF!</v>
      </c>
      <c r="E65" s="80" t="e">
        <f>VLOOKUP(A65,#REF!,69,FALSE)</f>
        <v>#REF!</v>
      </c>
      <c r="F65" s="73"/>
    </row>
    <row r="66" spans="1:6" x14ac:dyDescent="0.35">
      <c r="A66" s="79" t="s">
        <v>607</v>
      </c>
      <c r="B66" t="e">
        <f>VLOOKUP(A66,#REF!,3,FALSE)</f>
        <v>#REF!</v>
      </c>
      <c r="C66" t="e">
        <f>VLOOKUP(A66,#REF!,13,FALSE)</f>
        <v>#REF!</v>
      </c>
      <c r="D66" t="e">
        <f>VLOOKUP(A66,#REF!,50,FALSE)</f>
        <v>#REF!</v>
      </c>
      <c r="E66" s="80" t="e">
        <f>VLOOKUP(A66,#REF!,69,FALSE)</f>
        <v>#REF!</v>
      </c>
      <c r="F66" s="73"/>
    </row>
    <row r="67" spans="1:6" hidden="1" x14ac:dyDescent="0.35">
      <c r="A67" s="79" t="s">
        <v>611</v>
      </c>
      <c r="B67" t="e">
        <f>VLOOKUP(A67,#REF!,3,FALSE)</f>
        <v>#REF!</v>
      </c>
      <c r="C67" t="e">
        <f>VLOOKUP(A67,#REF!,13,FALSE)</f>
        <v>#REF!</v>
      </c>
      <c r="D67" t="e">
        <f>VLOOKUP(A67,#REF!,50,FALSE)</f>
        <v>#REF!</v>
      </c>
      <c r="E67" s="80" t="e">
        <f>VLOOKUP(A67,#REF!,69,FALSE)</f>
        <v>#REF!</v>
      </c>
      <c r="F67" s="73"/>
    </row>
    <row r="68" spans="1:6" hidden="1" x14ac:dyDescent="0.35">
      <c r="A68" s="79" t="s">
        <v>612</v>
      </c>
      <c r="B68" t="e">
        <f>VLOOKUP(A68,#REF!,3,FALSE)</f>
        <v>#REF!</v>
      </c>
      <c r="C68" t="e">
        <f>VLOOKUP(A68,#REF!,13,FALSE)</f>
        <v>#REF!</v>
      </c>
      <c r="D68" t="e">
        <f>VLOOKUP(A68,#REF!,50,FALSE)</f>
        <v>#REF!</v>
      </c>
      <c r="E68" s="80" t="e">
        <f>VLOOKUP(A68,#REF!,69,FALSE)</f>
        <v>#REF!</v>
      </c>
      <c r="F68" s="73"/>
    </row>
    <row r="69" spans="1:6" hidden="1" x14ac:dyDescent="0.35">
      <c r="A69" s="79" t="s">
        <v>614</v>
      </c>
      <c r="B69" t="e">
        <f>VLOOKUP(A69,#REF!,3,FALSE)</f>
        <v>#REF!</v>
      </c>
      <c r="C69" t="e">
        <f>VLOOKUP(A69,#REF!,13,FALSE)</f>
        <v>#REF!</v>
      </c>
      <c r="D69" t="e">
        <f>VLOOKUP(A69,#REF!,50,FALSE)</f>
        <v>#REF!</v>
      </c>
      <c r="E69" s="80" t="e">
        <f>VLOOKUP(A69,#REF!,69,FALSE)</f>
        <v>#REF!</v>
      </c>
      <c r="F69" s="73"/>
    </row>
    <row r="70" spans="1:6" hidden="1" x14ac:dyDescent="0.35">
      <c r="A70" s="79" t="s">
        <v>617</v>
      </c>
      <c r="B70" t="e">
        <f>VLOOKUP(A70,#REF!,3,FALSE)</f>
        <v>#REF!</v>
      </c>
      <c r="C70" t="e">
        <f>VLOOKUP(A70,#REF!,13,FALSE)</f>
        <v>#REF!</v>
      </c>
      <c r="D70" t="e">
        <f>VLOOKUP(A70,#REF!,50,FALSE)</f>
        <v>#REF!</v>
      </c>
      <c r="E70" s="80" t="e">
        <f>VLOOKUP(A70,#REF!,69,FALSE)</f>
        <v>#REF!</v>
      </c>
      <c r="F70" s="73"/>
    </row>
    <row r="71" spans="1:6" hidden="1" x14ac:dyDescent="0.35">
      <c r="A71" s="79" t="s">
        <v>618</v>
      </c>
      <c r="B71" t="e">
        <f>VLOOKUP(A71,#REF!,3,FALSE)</f>
        <v>#REF!</v>
      </c>
      <c r="C71" t="e">
        <f>VLOOKUP(A71,#REF!,13,FALSE)</f>
        <v>#REF!</v>
      </c>
      <c r="D71" t="e">
        <f>VLOOKUP(A71,#REF!,50,FALSE)</f>
        <v>#REF!</v>
      </c>
      <c r="E71" s="80" t="e">
        <f>VLOOKUP(A71,#REF!,69,FALSE)</f>
        <v>#REF!</v>
      </c>
      <c r="F71" s="73"/>
    </row>
    <row r="72" spans="1:6" hidden="1" x14ac:dyDescent="0.35">
      <c r="A72" s="79" t="s">
        <v>621</v>
      </c>
      <c r="B72" t="e">
        <f>VLOOKUP(A72,#REF!,3,FALSE)</f>
        <v>#REF!</v>
      </c>
      <c r="C72" t="e">
        <f>VLOOKUP(A72,#REF!,13,FALSE)</f>
        <v>#REF!</v>
      </c>
      <c r="D72" t="e">
        <f>VLOOKUP(A72,#REF!,50,FALSE)</f>
        <v>#REF!</v>
      </c>
      <c r="E72" s="80" t="e">
        <f>VLOOKUP(A72,#REF!,69,FALSE)</f>
        <v>#REF!</v>
      </c>
      <c r="F72" s="73"/>
    </row>
    <row r="73" spans="1:6" hidden="1" x14ac:dyDescent="0.35">
      <c r="A73" s="79" t="s">
        <v>624</v>
      </c>
      <c r="B73" t="e">
        <f>VLOOKUP(A73,#REF!,3,FALSE)</f>
        <v>#REF!</v>
      </c>
      <c r="C73" t="e">
        <f>VLOOKUP(A73,#REF!,13,FALSE)</f>
        <v>#REF!</v>
      </c>
      <c r="D73" t="e">
        <f>VLOOKUP(A73,#REF!,50,FALSE)</f>
        <v>#REF!</v>
      </c>
      <c r="E73" s="80" t="e">
        <f>VLOOKUP(A73,#REF!,69,FALSE)</f>
        <v>#REF!</v>
      </c>
      <c r="F73" s="73"/>
    </row>
    <row r="74" spans="1:6" x14ac:dyDescent="0.35">
      <c r="A74" s="79" t="s">
        <v>625</v>
      </c>
      <c r="B74" t="e">
        <f>VLOOKUP(A74,#REF!,3,FALSE)</f>
        <v>#REF!</v>
      </c>
      <c r="C74" t="e">
        <f>VLOOKUP(A74,#REF!,13,FALSE)</f>
        <v>#REF!</v>
      </c>
      <c r="D74" t="e">
        <f>VLOOKUP(A74,#REF!,50,FALSE)</f>
        <v>#REF!</v>
      </c>
      <c r="E74" s="80" t="e">
        <f>VLOOKUP(A74,#REF!,69,FALSE)</f>
        <v>#REF!</v>
      </c>
      <c r="F74" s="73"/>
    </row>
    <row r="75" spans="1:6" x14ac:dyDescent="0.35">
      <c r="A75" s="79" t="s">
        <v>638</v>
      </c>
      <c r="B75" t="e">
        <f>VLOOKUP(A75,#REF!,3,FALSE)</f>
        <v>#REF!</v>
      </c>
      <c r="C75" t="e">
        <f>VLOOKUP(A75,#REF!,13,FALSE)</f>
        <v>#REF!</v>
      </c>
      <c r="D75" t="e">
        <f>VLOOKUP(A75,#REF!,50,FALSE)</f>
        <v>#REF!</v>
      </c>
      <c r="E75" s="80" t="e">
        <f>VLOOKUP(A75,#REF!,69,FALSE)</f>
        <v>#REF!</v>
      </c>
      <c r="F75" s="73"/>
    </row>
    <row r="76" spans="1:6" hidden="1" x14ac:dyDescent="0.35">
      <c r="A76" s="79" t="s">
        <v>648</v>
      </c>
      <c r="B76" t="e">
        <f>VLOOKUP(A76,#REF!,3,FALSE)</f>
        <v>#REF!</v>
      </c>
      <c r="C76" t="e">
        <f>VLOOKUP(A76,#REF!,13,FALSE)</f>
        <v>#REF!</v>
      </c>
      <c r="D76" t="e">
        <f>VLOOKUP(A76,#REF!,50,FALSE)</f>
        <v>#REF!</v>
      </c>
      <c r="E76" s="80" t="e">
        <f>VLOOKUP(A76,#REF!,69,FALSE)</f>
        <v>#REF!</v>
      </c>
      <c r="F76" s="73"/>
    </row>
    <row r="77" spans="1:6" hidden="1" x14ac:dyDescent="0.35">
      <c r="A77" s="79" t="s">
        <v>649</v>
      </c>
      <c r="B77" t="e">
        <f>VLOOKUP(A77,#REF!,3,FALSE)</f>
        <v>#REF!</v>
      </c>
      <c r="C77" t="e">
        <f>VLOOKUP(A77,#REF!,13,FALSE)</f>
        <v>#REF!</v>
      </c>
      <c r="D77" t="e">
        <f>VLOOKUP(A77,#REF!,50,FALSE)</f>
        <v>#REF!</v>
      </c>
      <c r="E77" s="80" t="e">
        <f>VLOOKUP(A77,#REF!,69,FALSE)</f>
        <v>#REF!</v>
      </c>
      <c r="F77" s="73"/>
    </row>
    <row r="78" spans="1:6" hidden="1" x14ac:dyDescent="0.35">
      <c r="A78" s="79" t="s">
        <v>650</v>
      </c>
      <c r="B78" t="e">
        <f>VLOOKUP(A78,#REF!,3,FALSE)</f>
        <v>#REF!</v>
      </c>
      <c r="C78" t="e">
        <f>VLOOKUP(A78,#REF!,13,FALSE)</f>
        <v>#REF!</v>
      </c>
      <c r="D78" t="e">
        <f>VLOOKUP(A78,#REF!,50,FALSE)</f>
        <v>#REF!</v>
      </c>
      <c r="E78" s="80" t="e">
        <f>VLOOKUP(A78,#REF!,69,FALSE)</f>
        <v>#REF!</v>
      </c>
      <c r="F78" s="73"/>
    </row>
    <row r="79" spans="1:6" hidden="1" x14ac:dyDescent="0.35">
      <c r="A79" s="79" t="s">
        <v>651</v>
      </c>
      <c r="B79" t="e">
        <f>VLOOKUP(A79,#REF!,3,FALSE)</f>
        <v>#REF!</v>
      </c>
      <c r="C79" t="e">
        <f>VLOOKUP(A79,#REF!,13,FALSE)</f>
        <v>#REF!</v>
      </c>
      <c r="D79" t="e">
        <f>VLOOKUP(A79,#REF!,50,FALSE)</f>
        <v>#REF!</v>
      </c>
      <c r="E79" s="80" t="e">
        <f>VLOOKUP(A79,#REF!,69,FALSE)</f>
        <v>#REF!</v>
      </c>
      <c r="F79" s="73"/>
    </row>
    <row r="80" spans="1:6" hidden="1" x14ac:dyDescent="0.35">
      <c r="A80" s="79" t="s">
        <v>652</v>
      </c>
      <c r="B80" t="e">
        <f>VLOOKUP(A80,#REF!,3,FALSE)</f>
        <v>#REF!</v>
      </c>
      <c r="C80" t="e">
        <f>VLOOKUP(A80,#REF!,13,FALSE)</f>
        <v>#REF!</v>
      </c>
      <c r="D80" t="e">
        <f>VLOOKUP(A80,#REF!,50,FALSE)</f>
        <v>#REF!</v>
      </c>
      <c r="E80" s="80" t="e">
        <f>VLOOKUP(A80,#REF!,69,FALSE)</f>
        <v>#REF!</v>
      </c>
      <c r="F80" s="73"/>
    </row>
    <row r="81" spans="1:6" hidden="1" x14ac:dyDescent="0.35">
      <c r="A81" s="79" t="s">
        <v>653</v>
      </c>
      <c r="B81" t="e">
        <f>VLOOKUP(A81,#REF!,3,FALSE)</f>
        <v>#REF!</v>
      </c>
      <c r="C81" t="e">
        <f>VLOOKUP(A81,#REF!,13,FALSE)</f>
        <v>#REF!</v>
      </c>
      <c r="D81" t="e">
        <f>VLOOKUP(A81,#REF!,50,FALSE)</f>
        <v>#REF!</v>
      </c>
      <c r="E81" s="80" t="e">
        <f>VLOOKUP(A81,#REF!,69,FALSE)</f>
        <v>#REF!</v>
      </c>
      <c r="F81" s="73"/>
    </row>
    <row r="82" spans="1:6" hidden="1" x14ac:dyDescent="0.35">
      <c r="A82" s="79" t="s">
        <v>654</v>
      </c>
      <c r="B82" t="e">
        <f>VLOOKUP(A82,#REF!,3,FALSE)</f>
        <v>#REF!</v>
      </c>
      <c r="C82" t="e">
        <f>VLOOKUP(A82,#REF!,13,FALSE)</f>
        <v>#REF!</v>
      </c>
      <c r="D82" t="e">
        <f>VLOOKUP(A82,#REF!,50,FALSE)</f>
        <v>#REF!</v>
      </c>
      <c r="E82" s="80" t="e">
        <f>VLOOKUP(A82,#REF!,69,FALSE)</f>
        <v>#REF!</v>
      </c>
      <c r="F82" s="73"/>
    </row>
    <row r="83" spans="1:6" hidden="1" x14ac:dyDescent="0.35">
      <c r="A83" s="79" t="s">
        <v>655</v>
      </c>
      <c r="B83" t="e">
        <f>VLOOKUP(A83,#REF!,3,FALSE)</f>
        <v>#REF!</v>
      </c>
      <c r="C83" t="e">
        <f>VLOOKUP(A83,#REF!,13,FALSE)</f>
        <v>#REF!</v>
      </c>
      <c r="D83" t="e">
        <f>VLOOKUP(A83,#REF!,50,FALSE)</f>
        <v>#REF!</v>
      </c>
      <c r="E83" s="80" t="e">
        <f>VLOOKUP(A83,#REF!,69,FALSE)</f>
        <v>#REF!</v>
      </c>
      <c r="F83" s="73"/>
    </row>
    <row r="84" spans="1:6" hidden="1" x14ac:dyDescent="0.35">
      <c r="A84" s="79" t="s">
        <v>656</v>
      </c>
      <c r="B84" t="e">
        <f>VLOOKUP(A84,#REF!,3,FALSE)</f>
        <v>#REF!</v>
      </c>
      <c r="C84" t="e">
        <f>VLOOKUP(A84,#REF!,13,FALSE)</f>
        <v>#REF!</v>
      </c>
      <c r="D84" t="e">
        <f>VLOOKUP(A84,#REF!,50,FALSE)</f>
        <v>#REF!</v>
      </c>
      <c r="E84" s="80" t="e">
        <f>VLOOKUP(A84,#REF!,69,FALSE)</f>
        <v>#REF!</v>
      </c>
      <c r="F84" s="73"/>
    </row>
    <row r="85" spans="1:6" x14ac:dyDescent="0.35">
      <c r="A85" s="79" t="s">
        <v>657</v>
      </c>
      <c r="B85" t="e">
        <f>VLOOKUP(A85,#REF!,3,FALSE)</f>
        <v>#REF!</v>
      </c>
      <c r="C85" t="e">
        <f>VLOOKUP(A85,#REF!,13,FALSE)</f>
        <v>#REF!</v>
      </c>
      <c r="D85" t="e">
        <f>VLOOKUP(A85,#REF!,50,FALSE)</f>
        <v>#REF!</v>
      </c>
      <c r="E85" s="80" t="e">
        <f>VLOOKUP(A85,#REF!,69,FALSE)</f>
        <v>#REF!</v>
      </c>
      <c r="F85" s="73"/>
    </row>
    <row r="86" spans="1:6" x14ac:dyDescent="0.35">
      <c r="A86" s="79" t="s">
        <v>669</v>
      </c>
      <c r="B86" t="e">
        <f>VLOOKUP(A86,#REF!,3,FALSE)</f>
        <v>#REF!</v>
      </c>
      <c r="C86" t="e">
        <f>VLOOKUP(A86,#REF!,13,FALSE)</f>
        <v>#REF!</v>
      </c>
      <c r="D86" t="e">
        <f>VLOOKUP(A86,#REF!,50,FALSE)</f>
        <v>#REF!</v>
      </c>
      <c r="E86" s="80" t="e">
        <f>VLOOKUP(A86,#REF!,69,FALSE)</f>
        <v>#REF!</v>
      </c>
      <c r="F86" s="73"/>
    </row>
    <row r="87" spans="1:6" hidden="1" x14ac:dyDescent="0.35">
      <c r="A87" s="79" t="s">
        <v>674</v>
      </c>
      <c r="B87" t="e">
        <f>VLOOKUP(A87,#REF!,3,FALSE)</f>
        <v>#REF!</v>
      </c>
      <c r="C87" t="e">
        <f>VLOOKUP(A87,#REF!,13,FALSE)</f>
        <v>#REF!</v>
      </c>
      <c r="D87" t="e">
        <f>VLOOKUP(A87,#REF!,50,FALSE)</f>
        <v>#REF!</v>
      </c>
      <c r="E87" s="80" t="e">
        <f>VLOOKUP(A87,#REF!,69,FALSE)</f>
        <v>#REF!</v>
      </c>
      <c r="F87" s="73"/>
    </row>
    <row r="88" spans="1:6" x14ac:dyDescent="0.35">
      <c r="A88" s="79" t="s">
        <v>675</v>
      </c>
      <c r="B88" t="e">
        <f>VLOOKUP(A88,#REF!,3,FALSE)</f>
        <v>#REF!</v>
      </c>
      <c r="C88" t="e">
        <f>VLOOKUP(A88,#REF!,13,FALSE)</f>
        <v>#REF!</v>
      </c>
      <c r="D88" t="e">
        <f>VLOOKUP(A88,#REF!,50,FALSE)</f>
        <v>#REF!</v>
      </c>
      <c r="E88" s="80" t="e">
        <f>VLOOKUP(A88,#REF!,69,FALSE)</f>
        <v>#REF!</v>
      </c>
      <c r="F88" s="73"/>
    </row>
    <row r="89" spans="1:6" hidden="1" x14ac:dyDescent="0.35">
      <c r="A89" s="79" t="s">
        <v>698</v>
      </c>
      <c r="B89" t="e">
        <f>VLOOKUP(A89,#REF!,3,FALSE)</f>
        <v>#REF!</v>
      </c>
      <c r="C89" t="e">
        <f>VLOOKUP(A89,#REF!,13,FALSE)</f>
        <v>#REF!</v>
      </c>
      <c r="D89" t="e">
        <f>VLOOKUP(A89,#REF!,50,FALSE)</f>
        <v>#REF!</v>
      </c>
      <c r="E89" s="80" t="e">
        <f>VLOOKUP(A89,#REF!,69,FALSE)</f>
        <v>#REF!</v>
      </c>
      <c r="F89" s="73"/>
    </row>
    <row r="90" spans="1:6" hidden="1" x14ac:dyDescent="0.35">
      <c r="A90" s="79" t="s">
        <v>699</v>
      </c>
      <c r="B90" t="e">
        <f>VLOOKUP(A90,#REF!,3,FALSE)</f>
        <v>#REF!</v>
      </c>
      <c r="C90" t="e">
        <f>VLOOKUP(A90,#REF!,13,FALSE)</f>
        <v>#REF!</v>
      </c>
      <c r="D90" t="e">
        <f>VLOOKUP(A90,#REF!,50,FALSE)</f>
        <v>#REF!</v>
      </c>
      <c r="E90" s="80" t="e">
        <f>VLOOKUP(A90,#REF!,69,FALSE)</f>
        <v>#REF!</v>
      </c>
      <c r="F90" s="73"/>
    </row>
    <row r="91" spans="1:6" hidden="1" x14ac:dyDescent="0.35">
      <c r="A91" s="79" t="s">
        <v>700</v>
      </c>
      <c r="B91" t="e">
        <f>VLOOKUP(A91,#REF!,3,FALSE)</f>
        <v>#REF!</v>
      </c>
      <c r="C91" t="e">
        <f>VLOOKUP(A91,#REF!,13,FALSE)</f>
        <v>#REF!</v>
      </c>
      <c r="D91" t="e">
        <f>VLOOKUP(A91,#REF!,50,FALSE)</f>
        <v>#REF!</v>
      </c>
      <c r="E91" s="80" t="e">
        <f>VLOOKUP(A91,#REF!,69,FALSE)</f>
        <v>#REF!</v>
      </c>
      <c r="F91" s="73"/>
    </row>
    <row r="92" spans="1:6" hidden="1" x14ac:dyDescent="0.35">
      <c r="A92" s="79" t="s">
        <v>701</v>
      </c>
      <c r="B92" t="e">
        <f>VLOOKUP(A92,#REF!,3,FALSE)</f>
        <v>#REF!</v>
      </c>
      <c r="C92" t="e">
        <f>VLOOKUP(A92,#REF!,13,FALSE)</f>
        <v>#REF!</v>
      </c>
      <c r="D92" t="e">
        <f>VLOOKUP(A92,#REF!,50,FALSE)</f>
        <v>#REF!</v>
      </c>
      <c r="E92" s="80" t="e">
        <f>VLOOKUP(A92,#REF!,69,FALSE)</f>
        <v>#REF!</v>
      </c>
      <c r="F92" s="73"/>
    </row>
    <row r="93" spans="1:6" hidden="1" x14ac:dyDescent="0.35">
      <c r="A93" s="79" t="s">
        <v>702</v>
      </c>
      <c r="B93" t="e">
        <f>VLOOKUP(A93,#REF!,3,FALSE)</f>
        <v>#REF!</v>
      </c>
      <c r="C93" t="e">
        <f>VLOOKUP(A93,#REF!,13,FALSE)</f>
        <v>#REF!</v>
      </c>
      <c r="D93" t="e">
        <f>VLOOKUP(A93,#REF!,50,FALSE)</f>
        <v>#REF!</v>
      </c>
      <c r="E93" s="80" t="e">
        <f>VLOOKUP(A93,#REF!,69,FALSE)</f>
        <v>#REF!</v>
      </c>
      <c r="F93" s="73"/>
    </row>
    <row r="94" spans="1:6" hidden="1" x14ac:dyDescent="0.35">
      <c r="A94" s="79" t="s">
        <v>703</v>
      </c>
      <c r="B94" t="e">
        <f>VLOOKUP(A94,#REF!,3,FALSE)</f>
        <v>#REF!</v>
      </c>
      <c r="C94" t="e">
        <f>VLOOKUP(A94,#REF!,13,FALSE)</f>
        <v>#REF!</v>
      </c>
      <c r="D94" t="e">
        <f>VLOOKUP(A94,#REF!,50,FALSE)</f>
        <v>#REF!</v>
      </c>
      <c r="E94" s="80" t="e">
        <f>VLOOKUP(A94,#REF!,69,FALSE)</f>
        <v>#REF!</v>
      </c>
      <c r="F94" s="73"/>
    </row>
    <row r="95" spans="1:6" hidden="1" x14ac:dyDescent="0.35">
      <c r="A95" s="79" t="s">
        <v>704</v>
      </c>
      <c r="B95" t="e">
        <f>VLOOKUP(A95,#REF!,3,FALSE)</f>
        <v>#REF!</v>
      </c>
      <c r="C95" t="e">
        <f>VLOOKUP(A95,#REF!,13,FALSE)</f>
        <v>#REF!</v>
      </c>
      <c r="D95" t="e">
        <f>VLOOKUP(A95,#REF!,50,FALSE)</f>
        <v>#REF!</v>
      </c>
      <c r="E95" s="80" t="e">
        <f>VLOOKUP(A95,#REF!,69,FALSE)</f>
        <v>#REF!</v>
      </c>
      <c r="F95" s="73"/>
    </row>
    <row r="96" spans="1:6" hidden="1" x14ac:dyDescent="0.35">
      <c r="A96" s="79" t="s">
        <v>705</v>
      </c>
      <c r="B96" t="e">
        <f>VLOOKUP(A96,#REF!,3,FALSE)</f>
        <v>#REF!</v>
      </c>
      <c r="C96" t="e">
        <f>VLOOKUP(A96,#REF!,13,FALSE)</f>
        <v>#REF!</v>
      </c>
      <c r="D96" t="e">
        <f>VLOOKUP(A96,#REF!,50,FALSE)</f>
        <v>#REF!</v>
      </c>
      <c r="E96" s="80" t="e">
        <f>VLOOKUP(A96,#REF!,69,FALSE)</f>
        <v>#REF!</v>
      </c>
      <c r="F96" s="73"/>
    </row>
    <row r="97" spans="1:6" hidden="1" x14ac:dyDescent="0.35">
      <c r="A97" s="79" t="s">
        <v>706</v>
      </c>
      <c r="B97" t="e">
        <f>VLOOKUP(A97,#REF!,3,FALSE)</f>
        <v>#REF!</v>
      </c>
      <c r="C97" t="e">
        <f>VLOOKUP(A97,#REF!,13,FALSE)</f>
        <v>#REF!</v>
      </c>
      <c r="D97" t="e">
        <f>VLOOKUP(A97,#REF!,50,FALSE)</f>
        <v>#REF!</v>
      </c>
      <c r="E97" s="80" t="e">
        <f>VLOOKUP(A97,#REF!,69,FALSE)</f>
        <v>#REF!</v>
      </c>
      <c r="F97" s="73"/>
    </row>
    <row r="98" spans="1:6" hidden="1" x14ac:dyDescent="0.35">
      <c r="A98" s="79" t="s">
        <v>707</v>
      </c>
      <c r="B98" t="e">
        <f>VLOOKUP(A98,#REF!,3,FALSE)</f>
        <v>#REF!</v>
      </c>
      <c r="C98" t="e">
        <f>VLOOKUP(A98,#REF!,13,FALSE)</f>
        <v>#REF!</v>
      </c>
      <c r="D98" t="e">
        <f>VLOOKUP(A98,#REF!,50,FALSE)</f>
        <v>#REF!</v>
      </c>
      <c r="E98" s="80" t="e">
        <f>VLOOKUP(A98,#REF!,69,FALSE)</f>
        <v>#REF!</v>
      </c>
      <c r="F98" s="73"/>
    </row>
    <row r="99" spans="1:6" hidden="1" x14ac:dyDescent="0.35">
      <c r="A99" s="79" t="s">
        <v>708</v>
      </c>
      <c r="B99" t="e">
        <f>VLOOKUP(A99,#REF!,3,FALSE)</f>
        <v>#REF!</v>
      </c>
      <c r="C99" t="e">
        <f>VLOOKUP(A99,#REF!,13,FALSE)</f>
        <v>#REF!</v>
      </c>
      <c r="D99" t="e">
        <f>VLOOKUP(A99,#REF!,50,FALSE)</f>
        <v>#REF!</v>
      </c>
      <c r="E99" s="80" t="e">
        <f>VLOOKUP(A99,#REF!,69,FALSE)</f>
        <v>#REF!</v>
      </c>
      <c r="F99" s="73"/>
    </row>
    <row r="100" spans="1:6" hidden="1" x14ac:dyDescent="0.35">
      <c r="A100" s="79" t="s">
        <v>709</v>
      </c>
      <c r="B100" t="e">
        <f>VLOOKUP(A100,#REF!,3,FALSE)</f>
        <v>#REF!</v>
      </c>
      <c r="C100" t="e">
        <f>VLOOKUP(A100,#REF!,13,FALSE)</f>
        <v>#REF!</v>
      </c>
      <c r="D100" t="e">
        <f>VLOOKUP(A100,#REF!,50,FALSE)</f>
        <v>#REF!</v>
      </c>
      <c r="E100" s="80" t="e">
        <f>VLOOKUP(A100,#REF!,69,FALSE)</f>
        <v>#REF!</v>
      </c>
      <c r="F100" s="73"/>
    </row>
    <row r="101" spans="1:6" hidden="1" x14ac:dyDescent="0.35">
      <c r="A101" s="79" t="s">
        <v>710</v>
      </c>
      <c r="B101" t="e">
        <f>VLOOKUP(A101,#REF!,3,FALSE)</f>
        <v>#REF!</v>
      </c>
      <c r="C101" t="e">
        <f>VLOOKUP(A101,#REF!,13,FALSE)</f>
        <v>#REF!</v>
      </c>
      <c r="D101" t="e">
        <f>VLOOKUP(A101,#REF!,50,FALSE)</f>
        <v>#REF!</v>
      </c>
      <c r="E101" s="80" t="e">
        <f>VLOOKUP(A101,#REF!,69,FALSE)</f>
        <v>#REF!</v>
      </c>
      <c r="F101" s="73"/>
    </row>
    <row r="102" spans="1:6" hidden="1" x14ac:dyDescent="0.35">
      <c r="A102" s="79" t="s">
        <v>711</v>
      </c>
      <c r="B102" t="e">
        <f>VLOOKUP(A102,#REF!,3,FALSE)</f>
        <v>#REF!</v>
      </c>
      <c r="C102" t="e">
        <f>VLOOKUP(A102,#REF!,13,FALSE)</f>
        <v>#REF!</v>
      </c>
      <c r="D102" t="e">
        <f>VLOOKUP(A102,#REF!,50,FALSE)</f>
        <v>#REF!</v>
      </c>
      <c r="E102" s="80" t="e">
        <f>VLOOKUP(A102,#REF!,69,FALSE)</f>
        <v>#REF!</v>
      </c>
      <c r="F102" s="73"/>
    </row>
    <row r="103" spans="1:6" hidden="1" x14ac:dyDescent="0.35">
      <c r="A103" s="79" t="s">
        <v>712</v>
      </c>
      <c r="B103" t="e">
        <f>VLOOKUP(A103,#REF!,3,FALSE)</f>
        <v>#REF!</v>
      </c>
      <c r="C103" t="e">
        <f>VLOOKUP(A103,#REF!,13,FALSE)</f>
        <v>#REF!</v>
      </c>
      <c r="D103" t="e">
        <f>VLOOKUP(A103,#REF!,50,FALSE)</f>
        <v>#REF!</v>
      </c>
      <c r="E103" s="80" t="e">
        <f>VLOOKUP(A103,#REF!,69,FALSE)</f>
        <v>#REF!</v>
      </c>
      <c r="F103" s="73"/>
    </row>
    <row r="104" spans="1:6" x14ac:dyDescent="0.35">
      <c r="A104" s="79" t="s">
        <v>713</v>
      </c>
      <c r="B104" t="e">
        <f>VLOOKUP(A104,#REF!,3,FALSE)</f>
        <v>#REF!</v>
      </c>
      <c r="C104" t="e">
        <f>VLOOKUP(A104,#REF!,13,FALSE)</f>
        <v>#REF!</v>
      </c>
      <c r="D104" t="e">
        <f>VLOOKUP(A104,#REF!,50,FALSE)</f>
        <v>#REF!</v>
      </c>
      <c r="E104" s="80" t="e">
        <f>VLOOKUP(A104,#REF!,69,FALSE)</f>
        <v>#REF!</v>
      </c>
      <c r="F104" s="73"/>
    </row>
    <row r="105" spans="1:6" x14ac:dyDescent="0.35">
      <c r="A105" s="79" t="s">
        <v>736</v>
      </c>
      <c r="B105" t="e">
        <f>VLOOKUP(A105,#REF!,3,FALSE)</f>
        <v>#REF!</v>
      </c>
      <c r="C105" t="e">
        <f>VLOOKUP(A105,#REF!,13,FALSE)</f>
        <v>#REF!</v>
      </c>
      <c r="D105" t="e">
        <f>VLOOKUP(A105,#REF!,50,FALSE)</f>
        <v>#REF!</v>
      </c>
      <c r="E105" s="80" t="e">
        <f>VLOOKUP(A105,#REF!,69,FALSE)</f>
        <v>#REF!</v>
      </c>
      <c r="F105" s="73"/>
    </row>
    <row r="106" spans="1:6" x14ac:dyDescent="0.35">
      <c r="A106" s="79" t="s">
        <v>747</v>
      </c>
      <c r="B106" t="e">
        <f>VLOOKUP(A106,#REF!,3,FALSE)</f>
        <v>#REF!</v>
      </c>
      <c r="C106" t="e">
        <f>VLOOKUP(A106,#REF!,13,FALSE)</f>
        <v>#REF!</v>
      </c>
      <c r="D106" t="e">
        <f>VLOOKUP(A106,#REF!,50,FALSE)</f>
        <v>#REF!</v>
      </c>
      <c r="E106" s="80" t="e">
        <f>VLOOKUP(A106,#REF!,69,FALSE)</f>
        <v>#REF!</v>
      </c>
      <c r="F106" s="73"/>
    </row>
    <row r="107" spans="1:6" x14ac:dyDescent="0.35">
      <c r="A107" s="79" t="s">
        <v>760</v>
      </c>
      <c r="B107" t="e">
        <f>VLOOKUP(A107,#REF!,3,FALSE)</f>
        <v>#REF!</v>
      </c>
      <c r="C107" t="e">
        <f>VLOOKUP(A107,#REF!,13,FALSE)</f>
        <v>#REF!</v>
      </c>
      <c r="D107" t="e">
        <f>VLOOKUP(A107,#REF!,50,FALSE)</f>
        <v>#REF!</v>
      </c>
      <c r="E107" s="80" t="e">
        <f>VLOOKUP(A107,#REF!,69,FALSE)</f>
        <v>#REF!</v>
      </c>
      <c r="F107" s="73"/>
    </row>
    <row r="108" spans="1:6" x14ac:dyDescent="0.35">
      <c r="A108" s="79" t="s">
        <v>771</v>
      </c>
      <c r="B108" t="e">
        <f>VLOOKUP(A108,#REF!,3,FALSE)</f>
        <v>#REF!</v>
      </c>
      <c r="C108" t="e">
        <f>VLOOKUP(A108,#REF!,13,FALSE)</f>
        <v>#REF!</v>
      </c>
      <c r="D108" t="e">
        <f>VLOOKUP(A108,#REF!,50,FALSE)</f>
        <v>#REF!</v>
      </c>
      <c r="E108" s="80" t="e">
        <f>VLOOKUP(A108,#REF!,69,FALSE)</f>
        <v>#REF!</v>
      </c>
      <c r="F108" s="73"/>
    </row>
    <row r="109" spans="1:6" hidden="1" x14ac:dyDescent="0.35">
      <c r="A109" s="79" t="s">
        <v>785</v>
      </c>
      <c r="B109" t="e">
        <f>VLOOKUP(A109,#REF!,3,FALSE)</f>
        <v>#REF!</v>
      </c>
      <c r="C109" t="e">
        <f>VLOOKUP(A109,#REF!,13,FALSE)</f>
        <v>#REF!</v>
      </c>
      <c r="D109" t="e">
        <f>VLOOKUP(A109,#REF!,50,FALSE)</f>
        <v>#REF!</v>
      </c>
      <c r="E109" s="80" t="e">
        <f>VLOOKUP(A109,#REF!,69,FALSE)</f>
        <v>#REF!</v>
      </c>
      <c r="F109" s="73"/>
    </row>
    <row r="110" spans="1:6" hidden="1" x14ac:dyDescent="0.35">
      <c r="A110" s="79" t="s">
        <v>786</v>
      </c>
      <c r="B110" t="e">
        <f>VLOOKUP(A110,#REF!,3,FALSE)</f>
        <v>#REF!</v>
      </c>
      <c r="C110" t="e">
        <f>VLOOKUP(A110,#REF!,13,FALSE)</f>
        <v>#REF!</v>
      </c>
      <c r="D110" t="e">
        <f>VLOOKUP(A110,#REF!,50,FALSE)</f>
        <v>#REF!</v>
      </c>
      <c r="E110" s="80" t="e">
        <f>VLOOKUP(A110,#REF!,69,FALSE)</f>
        <v>#REF!</v>
      </c>
      <c r="F110" s="73"/>
    </row>
    <row r="111" spans="1:6" hidden="1" x14ac:dyDescent="0.35">
      <c r="A111" s="79" t="s">
        <v>788</v>
      </c>
      <c r="B111" t="e">
        <f>VLOOKUP(A111,#REF!,3,FALSE)</f>
        <v>#REF!</v>
      </c>
      <c r="C111" t="e">
        <f>VLOOKUP(A111,#REF!,13,FALSE)</f>
        <v>#REF!</v>
      </c>
      <c r="D111" t="e">
        <f>VLOOKUP(A111,#REF!,50,FALSE)</f>
        <v>#REF!</v>
      </c>
      <c r="E111" s="80" t="e">
        <f>VLOOKUP(A111,#REF!,69,FALSE)</f>
        <v>#REF!</v>
      </c>
      <c r="F111" s="73"/>
    </row>
    <row r="112" spans="1:6" hidden="1" x14ac:dyDescent="0.35">
      <c r="A112" s="79" t="s">
        <v>789</v>
      </c>
      <c r="B112" t="e">
        <f>VLOOKUP(A112,#REF!,3,FALSE)</f>
        <v>#REF!</v>
      </c>
      <c r="C112" t="e">
        <f>VLOOKUP(A112,#REF!,13,FALSE)</f>
        <v>#REF!</v>
      </c>
      <c r="D112" t="e">
        <f>VLOOKUP(A112,#REF!,50,FALSE)</f>
        <v>#REF!</v>
      </c>
      <c r="E112" s="80" t="e">
        <f>VLOOKUP(A112,#REF!,69,FALSE)</f>
        <v>#REF!</v>
      </c>
      <c r="F112" s="73"/>
    </row>
    <row r="113" spans="1:6" hidden="1" x14ac:dyDescent="0.35">
      <c r="A113" s="79" t="s">
        <v>790</v>
      </c>
      <c r="B113" t="e">
        <f>VLOOKUP(A113,#REF!,3,FALSE)</f>
        <v>#REF!</v>
      </c>
      <c r="C113" t="e">
        <f>VLOOKUP(A113,#REF!,13,FALSE)</f>
        <v>#REF!</v>
      </c>
      <c r="D113" t="e">
        <f>VLOOKUP(A113,#REF!,50,FALSE)</f>
        <v>#REF!</v>
      </c>
      <c r="E113" s="80" t="e">
        <f>VLOOKUP(A113,#REF!,69,FALSE)</f>
        <v>#REF!</v>
      </c>
      <c r="F113" s="73"/>
    </row>
    <row r="114" spans="1:6" hidden="1" x14ac:dyDescent="0.35">
      <c r="A114" s="79" t="s">
        <v>792</v>
      </c>
      <c r="B114" t="e">
        <f>VLOOKUP(A114,#REF!,3,FALSE)</f>
        <v>#REF!</v>
      </c>
      <c r="C114" t="e">
        <f>VLOOKUP(A114,#REF!,13,FALSE)</f>
        <v>#REF!</v>
      </c>
      <c r="D114" t="e">
        <f>VLOOKUP(A114,#REF!,50,FALSE)</f>
        <v>#REF!</v>
      </c>
      <c r="E114" s="80" t="e">
        <f>VLOOKUP(A114,#REF!,69,FALSE)</f>
        <v>#REF!</v>
      </c>
      <c r="F114" s="73"/>
    </row>
    <row r="115" spans="1:6" hidden="1" x14ac:dyDescent="0.35">
      <c r="A115" s="79" t="s">
        <v>795</v>
      </c>
      <c r="B115" t="e">
        <f>VLOOKUP(A115,#REF!,3,FALSE)</f>
        <v>#REF!</v>
      </c>
      <c r="C115" t="e">
        <f>VLOOKUP(A115,#REF!,13,FALSE)</f>
        <v>#REF!</v>
      </c>
      <c r="D115" t="e">
        <f>VLOOKUP(A115,#REF!,50,FALSE)</f>
        <v>#REF!</v>
      </c>
      <c r="E115" s="80" t="e">
        <f>VLOOKUP(A115,#REF!,69,FALSE)</f>
        <v>#REF!</v>
      </c>
      <c r="F115" s="73"/>
    </row>
    <row r="116" spans="1:6" hidden="1" x14ac:dyDescent="0.35">
      <c r="A116" s="79" t="s">
        <v>797</v>
      </c>
      <c r="B116" t="e">
        <f>VLOOKUP(A116,#REF!,3,FALSE)</f>
        <v>#REF!</v>
      </c>
      <c r="C116" t="e">
        <f>VLOOKUP(A116,#REF!,13,FALSE)</f>
        <v>#REF!</v>
      </c>
      <c r="D116" t="e">
        <f>VLOOKUP(A116,#REF!,50,FALSE)</f>
        <v>#REF!</v>
      </c>
      <c r="E116" s="80" t="e">
        <f>VLOOKUP(A116,#REF!,69,FALSE)</f>
        <v>#REF!</v>
      </c>
      <c r="F116" s="73"/>
    </row>
    <row r="117" spans="1:6" hidden="1" x14ac:dyDescent="0.35">
      <c r="A117" s="79" t="s">
        <v>798</v>
      </c>
      <c r="B117" t="e">
        <f>VLOOKUP(A117,#REF!,3,FALSE)</f>
        <v>#REF!</v>
      </c>
      <c r="C117" t="e">
        <f>VLOOKUP(A117,#REF!,13,FALSE)</f>
        <v>#REF!</v>
      </c>
      <c r="D117" t="e">
        <f>VLOOKUP(A117,#REF!,50,FALSE)</f>
        <v>#REF!</v>
      </c>
      <c r="E117" s="80" t="e">
        <f>VLOOKUP(A117,#REF!,69,FALSE)</f>
        <v>#REF!</v>
      </c>
      <c r="F117" s="73"/>
    </row>
    <row r="118" spans="1:6" x14ac:dyDescent="0.35">
      <c r="A118" s="79" t="s">
        <v>800</v>
      </c>
      <c r="B118" t="e">
        <f>VLOOKUP(A118,#REF!,3,FALSE)</f>
        <v>#REF!</v>
      </c>
      <c r="C118" t="e">
        <f>VLOOKUP(A118,#REF!,13,FALSE)</f>
        <v>#REF!</v>
      </c>
      <c r="D118" t="e">
        <f>VLOOKUP(A118,#REF!,50,FALSE)</f>
        <v>#REF!</v>
      </c>
      <c r="E118" s="80" t="e">
        <f>VLOOKUP(A118,#REF!,69,FALSE)</f>
        <v>#REF!</v>
      </c>
      <c r="F118" s="73"/>
    </row>
    <row r="119" spans="1:6" x14ac:dyDescent="0.35">
      <c r="A119" s="79" t="s">
        <v>816</v>
      </c>
      <c r="B119" t="e">
        <f>VLOOKUP(A119,#REF!,3,FALSE)</f>
        <v>#REF!</v>
      </c>
      <c r="C119" t="e">
        <f>VLOOKUP(A119,#REF!,13,FALSE)</f>
        <v>#REF!</v>
      </c>
      <c r="D119" t="e">
        <f>VLOOKUP(A119,#REF!,50,FALSE)</f>
        <v>#REF!</v>
      </c>
      <c r="E119" s="80" t="e">
        <f>VLOOKUP(A119,#REF!,69,FALSE)</f>
        <v>#REF!</v>
      </c>
      <c r="F119" s="73"/>
    </row>
    <row r="120" spans="1:6" x14ac:dyDescent="0.35">
      <c r="A120" s="79" t="s">
        <v>827</v>
      </c>
      <c r="B120" t="e">
        <f>VLOOKUP(A120,#REF!,3,FALSE)</f>
        <v>#REF!</v>
      </c>
      <c r="C120" t="e">
        <f>VLOOKUP(A120,#REF!,13,FALSE)</f>
        <v>#REF!</v>
      </c>
      <c r="D120" t="e">
        <f>VLOOKUP(A120,#REF!,50,FALSE)</f>
        <v>#REF!</v>
      </c>
      <c r="E120" s="80" t="e">
        <f>VLOOKUP(A120,#REF!,69,FALSE)</f>
        <v>#REF!</v>
      </c>
      <c r="F120" s="73"/>
    </row>
    <row r="121" spans="1:6" x14ac:dyDescent="0.35">
      <c r="A121" s="79" t="s">
        <v>841</v>
      </c>
      <c r="B121" t="e">
        <f>VLOOKUP(A121,#REF!,3,FALSE)</f>
        <v>#REF!</v>
      </c>
      <c r="C121" t="e">
        <f>VLOOKUP(A121,#REF!,13,FALSE)</f>
        <v>#REF!</v>
      </c>
      <c r="D121" t="e">
        <f>VLOOKUP(A121,#REF!,50,FALSE)</f>
        <v>#REF!</v>
      </c>
      <c r="E121" s="80" t="e">
        <f>VLOOKUP(A121,#REF!,69,FALSE)</f>
        <v>#REF!</v>
      </c>
      <c r="F121" s="73"/>
    </row>
    <row r="122" spans="1:6" x14ac:dyDescent="0.35">
      <c r="A122" s="79" t="s">
        <v>851</v>
      </c>
      <c r="B122" t="e">
        <f>VLOOKUP(A122,#REF!,3,FALSE)</f>
        <v>#REF!</v>
      </c>
      <c r="C122" t="e">
        <f>VLOOKUP(A122,#REF!,13,FALSE)</f>
        <v>#REF!</v>
      </c>
      <c r="D122" t="e">
        <f>VLOOKUP(A122,#REF!,50,FALSE)</f>
        <v>#REF!</v>
      </c>
      <c r="E122" s="80" t="e">
        <f>VLOOKUP(A122,#REF!,69,FALSE)</f>
        <v>#REF!</v>
      </c>
      <c r="F122" s="73"/>
    </row>
    <row r="123" spans="1:6" x14ac:dyDescent="0.35">
      <c r="A123" s="79" t="s">
        <v>864</v>
      </c>
      <c r="B123" t="e">
        <f>VLOOKUP(A123,#REF!,3,FALSE)</f>
        <v>#REF!</v>
      </c>
      <c r="C123" t="e">
        <f>VLOOKUP(A123,#REF!,13,FALSE)</f>
        <v>#REF!</v>
      </c>
      <c r="D123" t="e">
        <f>VLOOKUP(A123,#REF!,50,FALSE)</f>
        <v>#REF!</v>
      </c>
      <c r="E123" s="80" t="e">
        <f>VLOOKUP(A123,#REF!,69,FALSE)</f>
        <v>#REF!</v>
      </c>
      <c r="F123" s="73"/>
    </row>
    <row r="124" spans="1:6" x14ac:dyDescent="0.35">
      <c r="A124" s="79" t="s">
        <v>875</v>
      </c>
      <c r="B124" t="e">
        <f>VLOOKUP(A124,#REF!,3,FALSE)</f>
        <v>#REF!</v>
      </c>
      <c r="C124" t="e">
        <f>VLOOKUP(A124,#REF!,13,FALSE)</f>
        <v>#REF!</v>
      </c>
      <c r="D124" t="e">
        <f>VLOOKUP(A124,#REF!,50,FALSE)</f>
        <v>#REF!</v>
      </c>
      <c r="E124" s="80" t="e">
        <f>VLOOKUP(A124,#REF!,69,FALSE)</f>
        <v>#REF!</v>
      </c>
      <c r="F124" s="73"/>
    </row>
    <row r="125" spans="1:6" hidden="1" x14ac:dyDescent="0.35">
      <c r="A125" s="79" t="s">
        <v>887</v>
      </c>
      <c r="B125" t="e">
        <f>VLOOKUP(A125,#REF!,3,FALSE)</f>
        <v>#REF!</v>
      </c>
      <c r="C125" t="e">
        <f>VLOOKUP(A125,#REF!,13,FALSE)</f>
        <v>#REF!</v>
      </c>
      <c r="D125" t="e">
        <f>VLOOKUP(A125,#REF!,50,FALSE)</f>
        <v>#REF!</v>
      </c>
      <c r="E125" s="80" t="e">
        <f>VLOOKUP(A125,#REF!,69,FALSE)</f>
        <v>#REF!</v>
      </c>
      <c r="F125" s="73"/>
    </row>
    <row r="126" spans="1:6" hidden="1" x14ac:dyDescent="0.35">
      <c r="A126" s="79" t="s">
        <v>888</v>
      </c>
      <c r="B126" t="e">
        <f>VLOOKUP(A126,#REF!,3,FALSE)</f>
        <v>#REF!</v>
      </c>
      <c r="C126" t="e">
        <f>VLOOKUP(A126,#REF!,13,FALSE)</f>
        <v>#REF!</v>
      </c>
      <c r="D126" t="e">
        <f>VLOOKUP(A126,#REF!,50,FALSE)</f>
        <v>#REF!</v>
      </c>
      <c r="E126" s="80" t="e">
        <f>VLOOKUP(A126,#REF!,69,FALSE)</f>
        <v>#REF!</v>
      </c>
      <c r="F126" s="73"/>
    </row>
    <row r="127" spans="1:6" hidden="1" x14ac:dyDescent="0.35">
      <c r="A127" s="79" t="s">
        <v>889</v>
      </c>
      <c r="B127" t="e">
        <f>VLOOKUP(A127,#REF!,3,FALSE)</f>
        <v>#REF!</v>
      </c>
      <c r="C127" t="e">
        <f>VLOOKUP(A127,#REF!,13,FALSE)</f>
        <v>#REF!</v>
      </c>
      <c r="D127" t="e">
        <f>VLOOKUP(A127,#REF!,50,FALSE)</f>
        <v>#REF!</v>
      </c>
      <c r="E127" s="80" t="e">
        <f>VLOOKUP(A127,#REF!,69,FALSE)</f>
        <v>#REF!</v>
      </c>
      <c r="F127" s="73"/>
    </row>
    <row r="128" spans="1:6" hidden="1" x14ac:dyDescent="0.35">
      <c r="A128" s="79" t="s">
        <v>891</v>
      </c>
      <c r="B128" t="e">
        <f>VLOOKUP(A128,#REF!,3,FALSE)</f>
        <v>#REF!</v>
      </c>
      <c r="C128" t="e">
        <f>VLOOKUP(A128,#REF!,13,FALSE)</f>
        <v>#REF!</v>
      </c>
      <c r="D128" t="e">
        <f>VLOOKUP(A128,#REF!,50,FALSE)</f>
        <v>#REF!</v>
      </c>
      <c r="E128" s="80" t="e">
        <f>VLOOKUP(A128,#REF!,69,FALSE)</f>
        <v>#REF!</v>
      </c>
      <c r="F128" s="73"/>
    </row>
    <row r="129" spans="1:6" hidden="1" x14ac:dyDescent="0.35">
      <c r="A129" s="79" t="s">
        <v>892</v>
      </c>
      <c r="B129" t="e">
        <f>VLOOKUP(A129,#REF!,3,FALSE)</f>
        <v>#REF!</v>
      </c>
      <c r="C129" t="e">
        <f>VLOOKUP(A129,#REF!,13,FALSE)</f>
        <v>#REF!</v>
      </c>
      <c r="D129" t="e">
        <f>VLOOKUP(A129,#REF!,50,FALSE)</f>
        <v>#REF!</v>
      </c>
      <c r="E129" s="80" t="e">
        <f>VLOOKUP(A129,#REF!,69,FALSE)</f>
        <v>#REF!</v>
      </c>
      <c r="F129" s="73"/>
    </row>
    <row r="130" spans="1:6" hidden="1" x14ac:dyDescent="0.35">
      <c r="A130" s="79" t="s">
        <v>893</v>
      </c>
      <c r="B130" t="e">
        <f>VLOOKUP(A130,#REF!,3,FALSE)</f>
        <v>#REF!</v>
      </c>
      <c r="C130" t="e">
        <f>VLOOKUP(A130,#REF!,13,FALSE)</f>
        <v>#REF!</v>
      </c>
      <c r="D130" t="e">
        <f>VLOOKUP(A130,#REF!,50,FALSE)</f>
        <v>#REF!</v>
      </c>
      <c r="E130" s="80" t="e">
        <f>VLOOKUP(A130,#REF!,69,FALSE)</f>
        <v>#REF!</v>
      </c>
      <c r="F130" s="73"/>
    </row>
    <row r="131" spans="1:6" hidden="1" x14ac:dyDescent="0.35">
      <c r="A131" s="79" t="s">
        <v>894</v>
      </c>
      <c r="B131" t="e">
        <f>VLOOKUP(A131,#REF!,3,FALSE)</f>
        <v>#REF!</v>
      </c>
      <c r="C131" t="e">
        <f>VLOOKUP(A131,#REF!,13,FALSE)</f>
        <v>#REF!</v>
      </c>
      <c r="D131" t="e">
        <f>VLOOKUP(A131,#REF!,50,FALSE)</f>
        <v>#REF!</v>
      </c>
      <c r="E131" s="80" t="e">
        <f>VLOOKUP(A131,#REF!,69,FALSE)</f>
        <v>#REF!</v>
      </c>
      <c r="F131" s="73"/>
    </row>
    <row r="132" spans="1:6" hidden="1" x14ac:dyDescent="0.35">
      <c r="A132" s="79" t="s">
        <v>895</v>
      </c>
      <c r="B132" t="e">
        <f>VLOOKUP(A132,#REF!,3,FALSE)</f>
        <v>#REF!</v>
      </c>
      <c r="C132" t="e">
        <f>VLOOKUP(A132,#REF!,13,FALSE)</f>
        <v>#REF!</v>
      </c>
      <c r="D132" t="e">
        <f>VLOOKUP(A132,#REF!,50,FALSE)</f>
        <v>#REF!</v>
      </c>
      <c r="E132" s="80" t="e">
        <f>VLOOKUP(A132,#REF!,69,FALSE)</f>
        <v>#REF!</v>
      </c>
      <c r="F132" s="73"/>
    </row>
    <row r="133" spans="1:6" hidden="1" x14ac:dyDescent="0.35">
      <c r="A133" s="79" t="s">
        <v>896</v>
      </c>
      <c r="B133" t="e">
        <f>VLOOKUP(A133,#REF!,3,FALSE)</f>
        <v>#REF!</v>
      </c>
      <c r="C133" t="e">
        <f>VLOOKUP(A133,#REF!,13,FALSE)</f>
        <v>#REF!</v>
      </c>
      <c r="D133" t="e">
        <f>VLOOKUP(A133,#REF!,50,FALSE)</f>
        <v>#REF!</v>
      </c>
      <c r="E133" s="80" t="e">
        <f>VLOOKUP(A133,#REF!,69,FALSE)</f>
        <v>#REF!</v>
      </c>
      <c r="F133" s="73"/>
    </row>
    <row r="134" spans="1:6" x14ac:dyDescent="0.35">
      <c r="A134" s="79" t="s">
        <v>897</v>
      </c>
      <c r="B134" t="e">
        <f>VLOOKUP(A134,#REF!,3,FALSE)</f>
        <v>#REF!</v>
      </c>
      <c r="C134" t="e">
        <f>VLOOKUP(A134,#REF!,13,FALSE)</f>
        <v>#REF!</v>
      </c>
      <c r="D134" t="e">
        <f>VLOOKUP(A134,#REF!,50,FALSE)</f>
        <v>#REF!</v>
      </c>
      <c r="E134" s="80" t="e">
        <f>VLOOKUP(A134,#REF!,69,FALSE)</f>
        <v>#REF!</v>
      </c>
      <c r="F134" s="73"/>
    </row>
    <row r="135" spans="1:6" hidden="1" x14ac:dyDescent="0.35">
      <c r="A135" s="79" t="s">
        <v>913</v>
      </c>
      <c r="B135" t="e">
        <f>VLOOKUP(A135,#REF!,3,FALSE)</f>
        <v>#REF!</v>
      </c>
      <c r="C135" t="e">
        <f>VLOOKUP(A135,#REF!,13,FALSE)</f>
        <v>#REF!</v>
      </c>
      <c r="D135" t="e">
        <f>VLOOKUP(A135,#REF!,50,FALSE)</f>
        <v>#REF!</v>
      </c>
      <c r="E135" s="80" t="e">
        <f>VLOOKUP(A135,#REF!,69,FALSE)</f>
        <v>#REF!</v>
      </c>
      <c r="F135" s="73"/>
    </row>
    <row r="136" spans="1:6" hidden="1" x14ac:dyDescent="0.35">
      <c r="A136" s="79" t="s">
        <v>914</v>
      </c>
      <c r="B136" t="e">
        <f>VLOOKUP(A136,#REF!,3,FALSE)</f>
        <v>#REF!</v>
      </c>
      <c r="C136" t="e">
        <f>VLOOKUP(A136,#REF!,13,FALSE)</f>
        <v>#REF!</v>
      </c>
      <c r="D136" t="e">
        <f>VLOOKUP(A136,#REF!,50,FALSE)</f>
        <v>#REF!</v>
      </c>
      <c r="E136" s="80" t="e">
        <f>VLOOKUP(A136,#REF!,69,FALSE)</f>
        <v>#REF!</v>
      </c>
      <c r="F136" s="73"/>
    </row>
    <row r="137" spans="1:6" hidden="1" x14ac:dyDescent="0.35">
      <c r="A137" s="79" t="s">
        <v>915</v>
      </c>
      <c r="B137" t="e">
        <f>VLOOKUP(A137,#REF!,3,FALSE)</f>
        <v>#REF!</v>
      </c>
      <c r="C137" t="e">
        <f>VLOOKUP(A137,#REF!,13,FALSE)</f>
        <v>#REF!</v>
      </c>
      <c r="D137" t="e">
        <f>VLOOKUP(A137,#REF!,50,FALSE)</f>
        <v>#REF!</v>
      </c>
      <c r="E137" s="80" t="e">
        <f>VLOOKUP(A137,#REF!,69,FALSE)</f>
        <v>#REF!</v>
      </c>
      <c r="F137" s="73"/>
    </row>
    <row r="138" spans="1:6" hidden="1" x14ac:dyDescent="0.35">
      <c r="A138" s="79" t="s">
        <v>916</v>
      </c>
      <c r="B138" t="e">
        <f>VLOOKUP(A138,#REF!,3,FALSE)</f>
        <v>#REF!</v>
      </c>
      <c r="C138" t="e">
        <f>VLOOKUP(A138,#REF!,13,FALSE)</f>
        <v>#REF!</v>
      </c>
      <c r="D138" t="e">
        <f>VLOOKUP(A138,#REF!,50,FALSE)</f>
        <v>#REF!</v>
      </c>
      <c r="E138" s="80" t="e">
        <f>VLOOKUP(A138,#REF!,69,FALSE)</f>
        <v>#REF!</v>
      </c>
      <c r="F138" s="73"/>
    </row>
    <row r="139" spans="1:6" hidden="1" x14ac:dyDescent="0.35">
      <c r="A139" s="79" t="s">
        <v>917</v>
      </c>
      <c r="B139" t="e">
        <f>VLOOKUP(A139,#REF!,3,FALSE)</f>
        <v>#REF!</v>
      </c>
      <c r="C139" t="e">
        <f>VLOOKUP(A139,#REF!,13,FALSE)</f>
        <v>#REF!</v>
      </c>
      <c r="D139" t="e">
        <f>VLOOKUP(A139,#REF!,50,FALSE)</f>
        <v>#REF!</v>
      </c>
      <c r="E139" s="80" t="e">
        <f>VLOOKUP(A139,#REF!,69,FALSE)</f>
        <v>#REF!</v>
      </c>
      <c r="F139" s="73"/>
    </row>
    <row r="140" spans="1:6" hidden="1" x14ac:dyDescent="0.35">
      <c r="A140" s="79" t="s">
        <v>918</v>
      </c>
      <c r="B140" t="e">
        <f>VLOOKUP(A140,#REF!,3,FALSE)</f>
        <v>#REF!</v>
      </c>
      <c r="C140" t="e">
        <f>VLOOKUP(A140,#REF!,13,FALSE)</f>
        <v>#REF!</v>
      </c>
      <c r="D140" t="e">
        <f>VLOOKUP(A140,#REF!,50,FALSE)</f>
        <v>#REF!</v>
      </c>
      <c r="E140" s="80" t="e">
        <f>VLOOKUP(A140,#REF!,69,FALSE)</f>
        <v>#REF!</v>
      </c>
      <c r="F140" s="73"/>
    </row>
    <row r="141" spans="1:6" hidden="1" x14ac:dyDescent="0.35">
      <c r="A141" s="79" t="s">
        <v>919</v>
      </c>
      <c r="B141" t="e">
        <f>VLOOKUP(A141,#REF!,3,FALSE)</f>
        <v>#REF!</v>
      </c>
      <c r="C141" t="e">
        <f>VLOOKUP(A141,#REF!,13,FALSE)</f>
        <v>#REF!</v>
      </c>
      <c r="D141" t="e">
        <f>VLOOKUP(A141,#REF!,50,FALSE)</f>
        <v>#REF!</v>
      </c>
      <c r="E141" s="80" t="e">
        <f>VLOOKUP(A141,#REF!,69,FALSE)</f>
        <v>#REF!</v>
      </c>
      <c r="F141" s="73"/>
    </row>
    <row r="142" spans="1:6" hidden="1" x14ac:dyDescent="0.35">
      <c r="A142" s="79" t="s">
        <v>920</v>
      </c>
      <c r="B142" t="e">
        <f>VLOOKUP(A142,#REF!,3,FALSE)</f>
        <v>#REF!</v>
      </c>
      <c r="C142" t="e">
        <f>VLOOKUP(A142,#REF!,13,FALSE)</f>
        <v>#REF!</v>
      </c>
      <c r="D142" t="e">
        <f>VLOOKUP(A142,#REF!,50,FALSE)</f>
        <v>#REF!</v>
      </c>
      <c r="E142" s="80" t="e">
        <f>VLOOKUP(A142,#REF!,69,FALSE)</f>
        <v>#REF!</v>
      </c>
      <c r="F142" s="73"/>
    </row>
    <row r="143" spans="1:6" hidden="1" x14ac:dyDescent="0.35">
      <c r="A143" s="79" t="s">
        <v>921</v>
      </c>
      <c r="B143" t="e">
        <f>VLOOKUP(A143,#REF!,3,FALSE)</f>
        <v>#REF!</v>
      </c>
      <c r="C143" t="e">
        <f>VLOOKUP(A143,#REF!,13,FALSE)</f>
        <v>#REF!</v>
      </c>
      <c r="D143" t="e">
        <f>VLOOKUP(A143,#REF!,50,FALSE)</f>
        <v>#REF!</v>
      </c>
      <c r="E143" s="80" t="e">
        <f>VLOOKUP(A143,#REF!,69,FALSE)</f>
        <v>#REF!</v>
      </c>
      <c r="F143" s="73"/>
    </row>
    <row r="144" spans="1:6" hidden="1" x14ac:dyDescent="0.35">
      <c r="A144" s="79" t="s">
        <v>922</v>
      </c>
      <c r="B144" t="e">
        <f>VLOOKUP(A144,#REF!,3,FALSE)</f>
        <v>#REF!</v>
      </c>
      <c r="C144" t="e">
        <f>VLOOKUP(A144,#REF!,13,FALSE)</f>
        <v>#REF!</v>
      </c>
      <c r="D144" t="e">
        <f>VLOOKUP(A144,#REF!,50,FALSE)</f>
        <v>#REF!</v>
      </c>
      <c r="E144" s="80" t="e">
        <f>VLOOKUP(A144,#REF!,69,FALSE)</f>
        <v>#REF!</v>
      </c>
      <c r="F144" s="73"/>
    </row>
    <row r="145" spans="1:6" hidden="1" x14ac:dyDescent="0.35">
      <c r="A145" s="79" t="s">
        <v>923</v>
      </c>
      <c r="B145" t="e">
        <f>VLOOKUP(A145,#REF!,3,FALSE)</f>
        <v>#REF!</v>
      </c>
      <c r="C145" t="e">
        <f>VLOOKUP(A145,#REF!,13,FALSE)</f>
        <v>#REF!</v>
      </c>
      <c r="D145" t="e">
        <f>VLOOKUP(A145,#REF!,50,FALSE)</f>
        <v>#REF!</v>
      </c>
      <c r="E145" s="80" t="e">
        <f>VLOOKUP(A145,#REF!,69,FALSE)</f>
        <v>#REF!</v>
      </c>
      <c r="F145" s="73"/>
    </row>
    <row r="146" spans="1:6" hidden="1" x14ac:dyDescent="0.35">
      <c r="A146" s="79" t="s">
        <v>924</v>
      </c>
      <c r="B146" t="e">
        <f>VLOOKUP(A146,#REF!,3,FALSE)</f>
        <v>#REF!</v>
      </c>
      <c r="C146" t="e">
        <f>VLOOKUP(A146,#REF!,13,FALSE)</f>
        <v>#REF!</v>
      </c>
      <c r="D146" t="e">
        <f>VLOOKUP(A146,#REF!,50,FALSE)</f>
        <v>#REF!</v>
      </c>
      <c r="E146" s="80" t="e">
        <f>VLOOKUP(A146,#REF!,69,FALSE)</f>
        <v>#REF!</v>
      </c>
      <c r="F146" s="73"/>
    </row>
    <row r="147" spans="1:6" x14ac:dyDescent="0.35">
      <c r="A147" s="79" t="s">
        <v>925</v>
      </c>
      <c r="B147" t="e">
        <f>VLOOKUP(A147,#REF!,3,FALSE)</f>
        <v>#REF!</v>
      </c>
      <c r="C147" t="e">
        <f>VLOOKUP(A147,#REF!,13,FALSE)</f>
        <v>#REF!</v>
      </c>
      <c r="D147" t="e">
        <f>VLOOKUP(A147,#REF!,50,FALSE)</f>
        <v>#REF!</v>
      </c>
      <c r="E147" s="80" t="e">
        <f>VLOOKUP(A147,#REF!,69,FALSE)</f>
        <v>#REF!</v>
      </c>
      <c r="F147" s="73"/>
    </row>
    <row r="148" spans="1:6" hidden="1" x14ac:dyDescent="0.35">
      <c r="A148" s="79" t="s">
        <v>946</v>
      </c>
      <c r="B148" t="e">
        <f>VLOOKUP(A148,#REF!,3,FALSE)</f>
        <v>#REF!</v>
      </c>
      <c r="C148" t="e">
        <f>VLOOKUP(A148,#REF!,13,FALSE)</f>
        <v>#REF!</v>
      </c>
      <c r="D148" t="e">
        <f>VLOOKUP(A148,#REF!,50,FALSE)</f>
        <v>#REF!</v>
      </c>
      <c r="E148" s="80" t="e">
        <f>VLOOKUP(A148,#REF!,69,FALSE)</f>
        <v>#REF!</v>
      </c>
      <c r="F148" s="73"/>
    </row>
    <row r="149" spans="1:6" hidden="1" x14ac:dyDescent="0.35">
      <c r="A149" s="79" t="s">
        <v>947</v>
      </c>
      <c r="B149" t="e">
        <f>VLOOKUP(A149,#REF!,3,FALSE)</f>
        <v>#REF!</v>
      </c>
      <c r="C149" t="e">
        <f>VLOOKUP(A149,#REF!,13,FALSE)</f>
        <v>#REF!</v>
      </c>
      <c r="D149" t="e">
        <f>VLOOKUP(A149,#REF!,50,FALSE)</f>
        <v>#REF!</v>
      </c>
      <c r="E149" s="80" t="e">
        <f>VLOOKUP(A149,#REF!,69,FALSE)</f>
        <v>#REF!</v>
      </c>
      <c r="F149" s="73"/>
    </row>
    <row r="150" spans="1:6" hidden="1" x14ac:dyDescent="0.35">
      <c r="A150" s="79" t="s">
        <v>948</v>
      </c>
      <c r="B150" t="e">
        <f>VLOOKUP(A150,#REF!,3,FALSE)</f>
        <v>#REF!</v>
      </c>
      <c r="C150" t="e">
        <f>VLOOKUP(A150,#REF!,13,FALSE)</f>
        <v>#REF!</v>
      </c>
      <c r="D150" t="e">
        <f>VLOOKUP(A150,#REF!,50,FALSE)</f>
        <v>#REF!</v>
      </c>
      <c r="E150" s="80" t="e">
        <f>VLOOKUP(A150,#REF!,69,FALSE)</f>
        <v>#REF!</v>
      </c>
      <c r="F150" s="73"/>
    </row>
    <row r="151" spans="1:6" hidden="1" x14ac:dyDescent="0.35">
      <c r="A151" s="79" t="s">
        <v>949</v>
      </c>
      <c r="B151" t="e">
        <f>VLOOKUP(A151,#REF!,3,FALSE)</f>
        <v>#REF!</v>
      </c>
      <c r="C151" t="e">
        <f>VLOOKUP(A151,#REF!,13,FALSE)</f>
        <v>#REF!</v>
      </c>
      <c r="D151" t="e">
        <f>VLOOKUP(A151,#REF!,50,FALSE)</f>
        <v>#REF!</v>
      </c>
      <c r="E151" s="80" t="e">
        <f>VLOOKUP(A151,#REF!,69,FALSE)</f>
        <v>#REF!</v>
      </c>
      <c r="F151" s="73"/>
    </row>
    <row r="152" spans="1:6" x14ac:dyDescent="0.35">
      <c r="A152" s="79" t="s">
        <v>950</v>
      </c>
      <c r="B152" t="e">
        <f>VLOOKUP(A152,#REF!,3,FALSE)</f>
        <v>#REF!</v>
      </c>
      <c r="C152" t="e">
        <f>VLOOKUP(A152,#REF!,13,FALSE)</f>
        <v>#REF!</v>
      </c>
      <c r="D152" t="e">
        <f>VLOOKUP(A152,#REF!,50,FALSE)</f>
        <v>#REF!</v>
      </c>
      <c r="E152" s="80" t="e">
        <f>VLOOKUP(A152,#REF!,69,FALSE)</f>
        <v>#REF!</v>
      </c>
      <c r="F152" s="73"/>
    </row>
    <row r="153" spans="1:6" x14ac:dyDescent="0.35">
      <c r="A153" s="79" t="s">
        <v>968</v>
      </c>
      <c r="B153" t="e">
        <f>VLOOKUP(A153,#REF!,3,FALSE)</f>
        <v>#REF!</v>
      </c>
      <c r="C153" t="e">
        <f>VLOOKUP(A153,#REF!,13,FALSE)</f>
        <v>#REF!</v>
      </c>
      <c r="D153" t="e">
        <f>VLOOKUP(A153,#REF!,50,FALSE)</f>
        <v>#REF!</v>
      </c>
      <c r="E153" s="80" t="e">
        <f>VLOOKUP(A153,#REF!,69,FALSE)</f>
        <v>#REF!</v>
      </c>
      <c r="F153" s="73"/>
    </row>
    <row r="154" spans="1:6" hidden="1" x14ac:dyDescent="0.35">
      <c r="A154" s="79" t="s">
        <v>982</v>
      </c>
      <c r="B154" t="e">
        <f>VLOOKUP(A154,#REF!,3,FALSE)</f>
        <v>#REF!</v>
      </c>
      <c r="C154" t="e">
        <f>VLOOKUP(A154,#REF!,13,FALSE)</f>
        <v>#REF!</v>
      </c>
      <c r="D154" t="e">
        <f>VLOOKUP(A154,#REF!,50,FALSE)</f>
        <v>#REF!</v>
      </c>
      <c r="E154" s="80" t="e">
        <f>VLOOKUP(A154,#REF!,69,FALSE)</f>
        <v>#REF!</v>
      </c>
      <c r="F154" s="73"/>
    </row>
    <row r="155" spans="1:6" hidden="1" x14ac:dyDescent="0.35">
      <c r="A155" s="79" t="s">
        <v>983</v>
      </c>
      <c r="B155" t="e">
        <f>VLOOKUP(A155,#REF!,3,FALSE)</f>
        <v>#REF!</v>
      </c>
      <c r="C155" t="e">
        <f>VLOOKUP(A155,#REF!,13,FALSE)</f>
        <v>#REF!</v>
      </c>
      <c r="D155" t="e">
        <f>VLOOKUP(A155,#REF!,50,FALSE)</f>
        <v>#REF!</v>
      </c>
      <c r="E155" s="80" t="e">
        <f>VLOOKUP(A155,#REF!,69,FALSE)</f>
        <v>#REF!</v>
      </c>
      <c r="F155" s="73"/>
    </row>
    <row r="156" spans="1:6" hidden="1" x14ac:dyDescent="0.35">
      <c r="A156" s="79" t="s">
        <v>984</v>
      </c>
      <c r="B156" t="e">
        <f>VLOOKUP(A156,#REF!,3,FALSE)</f>
        <v>#REF!</v>
      </c>
      <c r="C156" t="e">
        <f>VLOOKUP(A156,#REF!,13,FALSE)</f>
        <v>#REF!</v>
      </c>
      <c r="D156" t="e">
        <f>VLOOKUP(A156,#REF!,50,FALSE)</f>
        <v>#REF!</v>
      </c>
      <c r="E156" s="80" t="e">
        <f>VLOOKUP(A156,#REF!,69,FALSE)</f>
        <v>#REF!</v>
      </c>
      <c r="F156" s="73"/>
    </row>
    <row r="157" spans="1:6" x14ac:dyDescent="0.35">
      <c r="A157" s="79" t="s">
        <v>988</v>
      </c>
      <c r="B157" t="e">
        <f>VLOOKUP(A157,#REF!,3,FALSE)</f>
        <v>#REF!</v>
      </c>
      <c r="C157" t="e">
        <f>VLOOKUP(A157,#REF!,13,FALSE)</f>
        <v>#REF!</v>
      </c>
      <c r="D157" t="e">
        <f>VLOOKUP(A157,#REF!,50,FALSE)</f>
        <v>#REF!</v>
      </c>
      <c r="E157" s="80" t="e">
        <f>VLOOKUP(A157,#REF!,69,FALSE)</f>
        <v>#REF!</v>
      </c>
      <c r="F157" s="73"/>
    </row>
    <row r="158" spans="1:6" hidden="1" x14ac:dyDescent="0.35">
      <c r="A158" s="79" t="s">
        <v>995</v>
      </c>
      <c r="B158" t="e">
        <f>VLOOKUP(A158,#REF!,3,FALSE)</f>
        <v>#REF!</v>
      </c>
      <c r="C158" t="e">
        <f>VLOOKUP(A158,#REF!,13,FALSE)</f>
        <v>#REF!</v>
      </c>
      <c r="D158" t="e">
        <f>VLOOKUP(A158,#REF!,50,FALSE)</f>
        <v>#REF!</v>
      </c>
      <c r="E158" s="80" t="e">
        <f>VLOOKUP(A158,#REF!,69,FALSE)</f>
        <v>#REF!</v>
      </c>
      <c r="F158" s="73"/>
    </row>
    <row r="159" spans="1:6" hidden="1" x14ac:dyDescent="0.35">
      <c r="A159" s="79" t="s">
        <v>997</v>
      </c>
      <c r="B159" t="e">
        <f>VLOOKUP(A159,#REF!,3,FALSE)</f>
        <v>#REF!</v>
      </c>
      <c r="C159" t="e">
        <f>VLOOKUP(A159,#REF!,13,FALSE)</f>
        <v>#REF!</v>
      </c>
      <c r="D159" t="e">
        <f>VLOOKUP(A159,#REF!,50,FALSE)</f>
        <v>#REF!</v>
      </c>
      <c r="E159" s="80" t="e">
        <f>VLOOKUP(A159,#REF!,69,FALSE)</f>
        <v>#REF!</v>
      </c>
      <c r="F159" s="73"/>
    </row>
    <row r="160" spans="1:6" hidden="1" x14ac:dyDescent="0.35">
      <c r="A160" s="79" t="s">
        <v>998</v>
      </c>
      <c r="B160" t="e">
        <f>VLOOKUP(A160,#REF!,3,FALSE)</f>
        <v>#REF!</v>
      </c>
      <c r="C160" t="e">
        <f>VLOOKUP(A160,#REF!,13,FALSE)</f>
        <v>#REF!</v>
      </c>
      <c r="D160" t="e">
        <f>VLOOKUP(A160,#REF!,50,FALSE)</f>
        <v>#REF!</v>
      </c>
      <c r="E160" s="80" t="e">
        <f>VLOOKUP(A160,#REF!,69,FALSE)</f>
        <v>#REF!</v>
      </c>
      <c r="F160" s="73"/>
    </row>
    <row r="161" spans="1:6" hidden="1" x14ac:dyDescent="0.35">
      <c r="A161" s="79" t="s">
        <v>1000</v>
      </c>
      <c r="B161" t="e">
        <f>VLOOKUP(A161,#REF!,3,FALSE)</f>
        <v>#REF!</v>
      </c>
      <c r="C161" t="e">
        <f>VLOOKUP(A161,#REF!,13,FALSE)</f>
        <v>#REF!</v>
      </c>
      <c r="D161" t="e">
        <f>VLOOKUP(A161,#REF!,50,FALSE)</f>
        <v>#REF!</v>
      </c>
      <c r="E161" s="80" t="e">
        <f>VLOOKUP(A161,#REF!,69,FALSE)</f>
        <v>#REF!</v>
      </c>
      <c r="F161" s="73"/>
    </row>
    <row r="162" spans="1:6" x14ac:dyDescent="0.35">
      <c r="A162" s="79" t="s">
        <v>1001</v>
      </c>
      <c r="B162" t="e">
        <f>VLOOKUP(A162,#REF!,3,FALSE)</f>
        <v>#REF!</v>
      </c>
      <c r="C162" t="e">
        <f>VLOOKUP(A162,#REF!,13,FALSE)</f>
        <v>#REF!</v>
      </c>
      <c r="D162" t="e">
        <f>VLOOKUP(A162,#REF!,50,FALSE)</f>
        <v>#REF!</v>
      </c>
      <c r="E162" s="80" t="e">
        <f>VLOOKUP(A162,#REF!,69,FALSE)</f>
        <v>#REF!</v>
      </c>
      <c r="F162" s="73"/>
    </row>
    <row r="163" spans="1:6" x14ac:dyDescent="0.35">
      <c r="A163" s="79" t="s">
        <v>1026</v>
      </c>
      <c r="B163" t="e">
        <f>VLOOKUP(A163,#REF!,3,FALSE)</f>
        <v>#REF!</v>
      </c>
      <c r="C163" t="e">
        <f>VLOOKUP(A163,#REF!,13,FALSE)</f>
        <v>#REF!</v>
      </c>
      <c r="D163" t="e">
        <f>VLOOKUP(A163,#REF!,50,FALSE)</f>
        <v>#REF!</v>
      </c>
      <c r="E163" s="80" t="e">
        <f>VLOOKUP(A163,#REF!,69,FALSE)</f>
        <v>#REF!</v>
      </c>
      <c r="F163" s="73"/>
    </row>
    <row r="164" spans="1:6" x14ac:dyDescent="0.35">
      <c r="A164" s="79" t="s">
        <v>1036</v>
      </c>
      <c r="B164" t="e">
        <f>VLOOKUP(A164,#REF!,3,FALSE)</f>
        <v>#REF!</v>
      </c>
      <c r="C164" t="e">
        <f>VLOOKUP(A164,#REF!,13,FALSE)</f>
        <v>#REF!</v>
      </c>
      <c r="D164" t="e">
        <f>VLOOKUP(A164,#REF!,50,FALSE)</f>
        <v>#REF!</v>
      </c>
      <c r="E164" s="80" t="e">
        <f>VLOOKUP(A164,#REF!,69,FALSE)</f>
        <v>#REF!</v>
      </c>
      <c r="F164" s="73"/>
    </row>
    <row r="165" spans="1:6" hidden="1" x14ac:dyDescent="0.35">
      <c r="A165" s="79" t="s">
        <v>1045</v>
      </c>
      <c r="B165" t="e">
        <f>VLOOKUP(A165,#REF!,3,FALSE)</f>
        <v>#REF!</v>
      </c>
      <c r="C165" t="e">
        <f>VLOOKUP(A165,#REF!,13,FALSE)</f>
        <v>#REF!</v>
      </c>
      <c r="D165" t="e">
        <f>VLOOKUP(A165,#REF!,50,FALSE)</f>
        <v>#REF!</v>
      </c>
      <c r="E165" s="80" t="e">
        <f>VLOOKUP(A165,#REF!,69,FALSE)</f>
        <v>#REF!</v>
      </c>
      <c r="F165" s="73"/>
    </row>
    <row r="166" spans="1:6" hidden="1" x14ac:dyDescent="0.35">
      <c r="A166" s="79" t="s">
        <v>1046</v>
      </c>
      <c r="B166" t="e">
        <f>VLOOKUP(A166,#REF!,3,FALSE)</f>
        <v>#REF!</v>
      </c>
      <c r="C166" t="e">
        <f>VLOOKUP(A166,#REF!,13,FALSE)</f>
        <v>#REF!</v>
      </c>
      <c r="D166" t="e">
        <f>VLOOKUP(A166,#REF!,50,FALSE)</f>
        <v>#REF!</v>
      </c>
      <c r="E166" s="80" t="e">
        <f>VLOOKUP(A166,#REF!,69,FALSE)</f>
        <v>#REF!</v>
      </c>
      <c r="F166" s="73"/>
    </row>
    <row r="167" spans="1:6" hidden="1" x14ac:dyDescent="0.35">
      <c r="A167" s="79" t="s">
        <v>1047</v>
      </c>
      <c r="B167" t="e">
        <f>VLOOKUP(A167,#REF!,3,FALSE)</f>
        <v>#REF!</v>
      </c>
      <c r="C167" t="e">
        <f>VLOOKUP(A167,#REF!,13,FALSE)</f>
        <v>#REF!</v>
      </c>
      <c r="D167" t="e">
        <f>VLOOKUP(A167,#REF!,50,FALSE)</f>
        <v>#REF!</v>
      </c>
      <c r="E167" s="80" t="e">
        <f>VLOOKUP(A167,#REF!,69,FALSE)</f>
        <v>#REF!</v>
      </c>
      <c r="F167" s="73"/>
    </row>
    <row r="168" spans="1:6" hidden="1" x14ac:dyDescent="0.35">
      <c r="A168" s="79" t="s">
        <v>1048</v>
      </c>
      <c r="B168" t="e">
        <f>VLOOKUP(A168,#REF!,3,FALSE)</f>
        <v>#REF!</v>
      </c>
      <c r="C168" t="e">
        <f>VLOOKUP(A168,#REF!,13,FALSE)</f>
        <v>#REF!</v>
      </c>
      <c r="D168" t="e">
        <f>VLOOKUP(A168,#REF!,50,FALSE)</f>
        <v>#REF!</v>
      </c>
      <c r="E168" s="80" t="e">
        <f>VLOOKUP(A168,#REF!,69,FALSE)</f>
        <v>#REF!</v>
      </c>
      <c r="F168" s="73"/>
    </row>
    <row r="169" spans="1:6" hidden="1" x14ac:dyDescent="0.35">
      <c r="A169" s="79" t="s">
        <v>1049</v>
      </c>
      <c r="B169" t="e">
        <f>VLOOKUP(A169,#REF!,3,FALSE)</f>
        <v>#REF!</v>
      </c>
      <c r="C169" t="e">
        <f>VLOOKUP(A169,#REF!,13,FALSE)</f>
        <v>#REF!</v>
      </c>
      <c r="D169" t="e">
        <f>VLOOKUP(A169,#REF!,50,FALSE)</f>
        <v>#REF!</v>
      </c>
      <c r="E169" s="80" t="e">
        <f>VLOOKUP(A169,#REF!,69,FALSE)</f>
        <v>#REF!</v>
      </c>
      <c r="F169" s="73"/>
    </row>
    <row r="170" spans="1:6" hidden="1" x14ac:dyDescent="0.35">
      <c r="A170" s="79" t="s">
        <v>1050</v>
      </c>
      <c r="B170" t="e">
        <f>VLOOKUP(A170,#REF!,3,FALSE)</f>
        <v>#REF!</v>
      </c>
      <c r="C170" t="e">
        <f>VLOOKUP(A170,#REF!,13,FALSE)</f>
        <v>#REF!</v>
      </c>
      <c r="D170" t="e">
        <f>VLOOKUP(A170,#REF!,50,FALSE)</f>
        <v>#REF!</v>
      </c>
      <c r="E170" s="80" t="e">
        <f>VLOOKUP(A170,#REF!,69,FALSE)</f>
        <v>#REF!</v>
      </c>
      <c r="F170" s="73"/>
    </row>
    <row r="171" spans="1:6" hidden="1" x14ac:dyDescent="0.35">
      <c r="A171" s="79" t="s">
        <v>1051</v>
      </c>
      <c r="B171" t="e">
        <f>VLOOKUP(A171,#REF!,3,FALSE)</f>
        <v>#REF!</v>
      </c>
      <c r="C171" t="e">
        <f>VLOOKUP(A171,#REF!,13,FALSE)</f>
        <v>#REF!</v>
      </c>
      <c r="D171" t="e">
        <f>VLOOKUP(A171,#REF!,50,FALSE)</f>
        <v>#REF!</v>
      </c>
      <c r="E171" s="80" t="e">
        <f>VLOOKUP(A171,#REF!,69,FALSE)</f>
        <v>#REF!</v>
      </c>
      <c r="F171" s="73"/>
    </row>
    <row r="172" spans="1:6" hidden="1" x14ac:dyDescent="0.35">
      <c r="A172" s="79" t="s">
        <v>1052</v>
      </c>
      <c r="B172" t="e">
        <f>VLOOKUP(A172,#REF!,3,FALSE)</f>
        <v>#REF!</v>
      </c>
      <c r="C172" t="e">
        <f>VLOOKUP(A172,#REF!,13,FALSE)</f>
        <v>#REF!</v>
      </c>
      <c r="D172" t="e">
        <f>VLOOKUP(A172,#REF!,50,FALSE)</f>
        <v>#REF!</v>
      </c>
      <c r="E172" s="80" t="e">
        <f>VLOOKUP(A172,#REF!,69,FALSE)</f>
        <v>#REF!</v>
      </c>
      <c r="F172" s="73"/>
    </row>
    <row r="173" spans="1:6" hidden="1" x14ac:dyDescent="0.35">
      <c r="A173" s="79" t="s">
        <v>1053</v>
      </c>
      <c r="B173" t="e">
        <f>VLOOKUP(A173,#REF!,3,FALSE)</f>
        <v>#REF!</v>
      </c>
      <c r="C173" t="e">
        <f>VLOOKUP(A173,#REF!,13,FALSE)</f>
        <v>#REF!</v>
      </c>
      <c r="D173" t="e">
        <f>VLOOKUP(A173,#REF!,50,FALSE)</f>
        <v>#REF!</v>
      </c>
      <c r="E173" s="80" t="e">
        <f>VLOOKUP(A173,#REF!,69,FALSE)</f>
        <v>#REF!</v>
      </c>
      <c r="F173" s="73"/>
    </row>
    <row r="174" spans="1:6" hidden="1" x14ac:dyDescent="0.35">
      <c r="A174" s="79" t="s">
        <v>1054</v>
      </c>
      <c r="B174" t="e">
        <f>VLOOKUP(A174,#REF!,3,FALSE)</f>
        <v>#REF!</v>
      </c>
      <c r="C174" t="e">
        <f>VLOOKUP(A174,#REF!,13,FALSE)</f>
        <v>#REF!</v>
      </c>
      <c r="D174" t="e">
        <f>VLOOKUP(A174,#REF!,50,FALSE)</f>
        <v>#REF!</v>
      </c>
      <c r="E174" s="80" t="e">
        <f>VLOOKUP(A174,#REF!,69,FALSE)</f>
        <v>#REF!</v>
      </c>
      <c r="F174" s="73"/>
    </row>
    <row r="175" spans="1:6" hidden="1" x14ac:dyDescent="0.35">
      <c r="A175" s="79" t="s">
        <v>1055</v>
      </c>
      <c r="B175" t="e">
        <f>VLOOKUP(A175,#REF!,3,FALSE)</f>
        <v>#REF!</v>
      </c>
      <c r="C175" t="e">
        <f>VLOOKUP(A175,#REF!,13,FALSE)</f>
        <v>#REF!</v>
      </c>
      <c r="D175" t="e">
        <f>VLOOKUP(A175,#REF!,50,FALSE)</f>
        <v>#REF!</v>
      </c>
      <c r="E175" s="80" t="e">
        <f>VLOOKUP(A175,#REF!,69,FALSE)</f>
        <v>#REF!</v>
      </c>
      <c r="F175" s="73"/>
    </row>
    <row r="176" spans="1:6" hidden="1" x14ac:dyDescent="0.35">
      <c r="A176" s="79" t="s">
        <v>1056</v>
      </c>
      <c r="B176" t="e">
        <f>VLOOKUP(A176,#REF!,3,FALSE)</f>
        <v>#REF!</v>
      </c>
      <c r="C176" t="e">
        <f>VLOOKUP(A176,#REF!,13,FALSE)</f>
        <v>#REF!</v>
      </c>
      <c r="D176" t="e">
        <f>VLOOKUP(A176,#REF!,50,FALSE)</f>
        <v>#REF!</v>
      </c>
      <c r="E176" s="80" t="e">
        <f>VLOOKUP(A176,#REF!,69,FALSE)</f>
        <v>#REF!</v>
      </c>
      <c r="F176" s="73"/>
    </row>
    <row r="177" spans="1:6" hidden="1" x14ac:dyDescent="0.35">
      <c r="A177" s="79" t="s">
        <v>1057</v>
      </c>
      <c r="B177" t="e">
        <f>VLOOKUP(A177,#REF!,3,FALSE)</f>
        <v>#REF!</v>
      </c>
      <c r="C177" t="e">
        <f>VLOOKUP(A177,#REF!,13,FALSE)</f>
        <v>#REF!</v>
      </c>
      <c r="D177" t="e">
        <f>VLOOKUP(A177,#REF!,50,FALSE)</f>
        <v>#REF!</v>
      </c>
      <c r="E177" s="80" t="e">
        <f>VLOOKUP(A177,#REF!,69,FALSE)</f>
        <v>#REF!</v>
      </c>
      <c r="F177" s="73"/>
    </row>
    <row r="178" spans="1:6" x14ac:dyDescent="0.35">
      <c r="A178" s="79" t="s">
        <v>1058</v>
      </c>
      <c r="B178" t="e">
        <f>VLOOKUP(A178,#REF!,3,FALSE)</f>
        <v>#REF!</v>
      </c>
      <c r="C178" t="e">
        <f>VLOOKUP(A178,#REF!,13,FALSE)</f>
        <v>#REF!</v>
      </c>
      <c r="D178" t="e">
        <f>VLOOKUP(A178,#REF!,50,FALSE)</f>
        <v>#REF!</v>
      </c>
      <c r="E178" s="80" t="e">
        <f>VLOOKUP(A178,#REF!,69,FALSE)</f>
        <v>#REF!</v>
      </c>
      <c r="F178" s="73"/>
    </row>
    <row r="179" spans="1:6" hidden="1" x14ac:dyDescent="0.35">
      <c r="A179" s="79" t="s">
        <v>1078</v>
      </c>
      <c r="B179" t="e">
        <f>VLOOKUP(A179,#REF!,3,FALSE)</f>
        <v>#REF!</v>
      </c>
      <c r="C179" t="e">
        <f>VLOOKUP(A179,#REF!,13,FALSE)</f>
        <v>#REF!</v>
      </c>
      <c r="D179" t="e">
        <f>VLOOKUP(A179,#REF!,50,FALSE)</f>
        <v>#REF!</v>
      </c>
      <c r="E179" s="80" t="e">
        <f>VLOOKUP(A179,#REF!,69,FALSE)</f>
        <v>#REF!</v>
      </c>
      <c r="F179" s="73"/>
    </row>
    <row r="180" spans="1:6" hidden="1" x14ac:dyDescent="0.35">
      <c r="A180" s="79" t="s">
        <v>1079</v>
      </c>
      <c r="B180" t="e">
        <f>VLOOKUP(A180,#REF!,3,FALSE)</f>
        <v>#REF!</v>
      </c>
      <c r="C180" t="e">
        <f>VLOOKUP(A180,#REF!,13,FALSE)</f>
        <v>#REF!</v>
      </c>
      <c r="D180" t="e">
        <f>VLOOKUP(A180,#REF!,50,FALSE)</f>
        <v>#REF!</v>
      </c>
      <c r="E180" s="80" t="e">
        <f>VLOOKUP(A180,#REF!,69,FALSE)</f>
        <v>#REF!</v>
      </c>
      <c r="F180" s="73"/>
    </row>
    <row r="181" spans="1:6" hidden="1" x14ac:dyDescent="0.35">
      <c r="A181" s="79" t="s">
        <v>1080</v>
      </c>
      <c r="B181" t="e">
        <f>VLOOKUP(A181,#REF!,3,FALSE)</f>
        <v>#REF!</v>
      </c>
      <c r="C181" t="e">
        <f>VLOOKUP(A181,#REF!,13,FALSE)</f>
        <v>#REF!</v>
      </c>
      <c r="D181" t="e">
        <f>VLOOKUP(A181,#REF!,50,FALSE)</f>
        <v>#REF!</v>
      </c>
      <c r="E181" s="80" t="e">
        <f>VLOOKUP(A181,#REF!,69,FALSE)</f>
        <v>#REF!</v>
      </c>
      <c r="F181" s="73"/>
    </row>
    <row r="182" spans="1:6" hidden="1" x14ac:dyDescent="0.35">
      <c r="A182" s="79" t="s">
        <v>1081</v>
      </c>
      <c r="B182" t="e">
        <f>VLOOKUP(A182,#REF!,3,FALSE)</f>
        <v>#REF!</v>
      </c>
      <c r="C182" t="e">
        <f>VLOOKUP(A182,#REF!,13,FALSE)</f>
        <v>#REF!</v>
      </c>
      <c r="D182" t="e">
        <f>VLOOKUP(A182,#REF!,50,FALSE)</f>
        <v>#REF!</v>
      </c>
      <c r="E182" s="80" t="e">
        <f>VLOOKUP(A182,#REF!,69,FALSE)</f>
        <v>#REF!</v>
      </c>
      <c r="F182" s="73"/>
    </row>
    <row r="183" spans="1:6" hidden="1" x14ac:dyDescent="0.35">
      <c r="A183" s="79" t="s">
        <v>1082</v>
      </c>
      <c r="B183" t="e">
        <f>VLOOKUP(A183,#REF!,3,FALSE)</f>
        <v>#REF!</v>
      </c>
      <c r="C183" t="e">
        <f>VLOOKUP(A183,#REF!,13,FALSE)</f>
        <v>#REF!</v>
      </c>
      <c r="D183" t="e">
        <f>VLOOKUP(A183,#REF!,50,FALSE)</f>
        <v>#REF!</v>
      </c>
      <c r="E183" s="80" t="e">
        <f>VLOOKUP(A183,#REF!,69,FALSE)</f>
        <v>#REF!</v>
      </c>
      <c r="F183" s="73"/>
    </row>
    <row r="184" spans="1:6" hidden="1" x14ac:dyDescent="0.35">
      <c r="A184" s="79" t="s">
        <v>1083</v>
      </c>
      <c r="B184" t="e">
        <f>VLOOKUP(A184,#REF!,3,FALSE)</f>
        <v>#REF!</v>
      </c>
      <c r="C184" t="e">
        <f>VLOOKUP(A184,#REF!,13,FALSE)</f>
        <v>#REF!</v>
      </c>
      <c r="D184" t="e">
        <f>VLOOKUP(A184,#REF!,50,FALSE)</f>
        <v>#REF!</v>
      </c>
      <c r="E184" s="80" t="e">
        <f>VLOOKUP(A184,#REF!,69,FALSE)</f>
        <v>#REF!</v>
      </c>
      <c r="F184" s="73"/>
    </row>
    <row r="185" spans="1:6" ht="15" hidden="1" thickBot="1" x14ac:dyDescent="0.4">
      <c r="A185" s="81" t="s">
        <v>1084</v>
      </c>
      <c r="B185" s="82" t="e">
        <f>VLOOKUP(A185,#REF!,3,FALSE)</f>
        <v>#REF!</v>
      </c>
      <c r="C185" s="82" t="e">
        <f>VLOOKUP(A185,#REF!,13,FALSE)</f>
        <v>#REF!</v>
      </c>
      <c r="D185" s="82" t="e">
        <f>VLOOKUP(A185,#REF!,50,FALSE)</f>
        <v>#REF!</v>
      </c>
      <c r="E185" s="83" t="e">
        <f>VLOOKUP(A185,#REF!,69,FALSE)</f>
        <v>#REF!</v>
      </c>
      <c r="F185" s="73"/>
    </row>
  </sheetData>
  <autoFilter ref="A2:E185" xr:uid="{D3583CEC-6CAE-4A44-B644-A2853FE85C88}">
    <filterColumn colId="2">
      <filters>
        <filter val="Corrupción"/>
      </filters>
    </filterColumn>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8CC5-104F-4375-A0A2-5B21EBC185FE}">
  <dimension ref="A1:O60"/>
  <sheetViews>
    <sheetView topLeftCell="A38" workbookViewId="0">
      <selection activeCell="H49" sqref="H49"/>
    </sheetView>
  </sheetViews>
  <sheetFormatPr baseColWidth="10" defaultColWidth="10.81640625" defaultRowHeight="13" x14ac:dyDescent="0.3"/>
  <cols>
    <col min="1" max="1" width="2.36328125" style="303" customWidth="1"/>
    <col min="2" max="2" width="40.26953125" style="100" customWidth="1"/>
    <col min="3" max="3" width="11.26953125" style="100" customWidth="1"/>
    <col min="4" max="4" width="10.453125" style="100" bestFit="1" customWidth="1"/>
    <col min="5" max="5" width="15" style="100" customWidth="1"/>
    <col min="6" max="6" width="10.453125" style="100" customWidth="1"/>
    <col min="7" max="8" width="9.81640625" style="100" customWidth="1"/>
    <col min="9" max="9" width="8.7265625" style="100" customWidth="1"/>
    <col min="10" max="10" width="8.81640625" style="100" customWidth="1"/>
    <col min="11" max="11" width="9.36328125" style="100" customWidth="1"/>
    <col min="12" max="12" width="9.453125" style="90" customWidth="1"/>
    <col min="13" max="13" width="9.54296875" style="90" customWidth="1"/>
    <col min="14" max="14" width="8.7265625" style="90" customWidth="1"/>
    <col min="15" max="15" width="9.1796875" style="100" customWidth="1"/>
    <col min="16" max="16" width="10.81640625" style="100"/>
    <col min="17" max="17" width="9.1796875" style="100" bestFit="1" customWidth="1"/>
    <col min="18" max="18" width="10.7265625" style="100" bestFit="1" customWidth="1"/>
    <col min="19" max="19" width="13.81640625" style="100" bestFit="1" customWidth="1"/>
    <col min="20" max="20" width="12.54296875" style="100" bestFit="1" customWidth="1"/>
    <col min="21" max="21" width="10.7265625" style="100" bestFit="1" customWidth="1"/>
    <col min="22" max="22" width="15.453125" style="100" bestFit="1" customWidth="1"/>
    <col min="23" max="23" width="12" style="100" bestFit="1" customWidth="1"/>
    <col min="24" max="24" width="22" style="100" bestFit="1" customWidth="1"/>
    <col min="25" max="25" width="13.54296875" style="100" bestFit="1" customWidth="1"/>
    <col min="26" max="26" width="10.81640625" style="100"/>
    <col min="27" max="27" width="9.1796875" style="100" bestFit="1" customWidth="1"/>
    <col min="28" max="28" width="13.81640625" style="100" bestFit="1" customWidth="1"/>
    <col min="29" max="29" width="12.54296875" style="100" bestFit="1" customWidth="1"/>
    <col min="30" max="30" width="10.7265625" style="100" bestFit="1" customWidth="1"/>
    <col min="31" max="31" width="15.453125" style="100" bestFit="1" customWidth="1"/>
    <col min="32" max="32" width="25" style="100" bestFit="1" customWidth="1"/>
    <col min="33" max="33" width="11.7265625" style="100" bestFit="1" customWidth="1"/>
    <col min="34" max="16384" width="10.81640625" style="100"/>
  </cols>
  <sheetData>
    <row r="1" spans="1:13" ht="13.5" hidden="1" thickBot="1" x14ac:dyDescent="0.35">
      <c r="B1" s="616" t="s">
        <v>4</v>
      </c>
      <c r="C1" s="618" t="s">
        <v>341</v>
      </c>
      <c r="D1" s="622"/>
      <c r="E1" s="622"/>
      <c r="F1" s="619"/>
      <c r="G1" s="627" t="s">
        <v>1177</v>
      </c>
      <c r="H1" s="618" t="s">
        <v>324</v>
      </c>
      <c r="I1" s="622"/>
      <c r="J1" s="619"/>
      <c r="K1" s="629" t="s">
        <v>1178</v>
      </c>
      <c r="L1" s="630"/>
      <c r="M1" s="631"/>
    </row>
    <row r="2" spans="1:13" ht="26.5" hidden="1" thickBot="1" x14ac:dyDescent="0.35">
      <c r="B2" s="626"/>
      <c r="C2" s="91" t="s">
        <v>259</v>
      </c>
      <c r="D2" s="92" t="s">
        <v>254</v>
      </c>
      <c r="E2" s="92" t="s">
        <v>264</v>
      </c>
      <c r="F2" s="93" t="s">
        <v>268</v>
      </c>
      <c r="G2" s="628"/>
      <c r="H2" s="150" t="s">
        <v>32</v>
      </c>
      <c r="I2" s="151" t="s">
        <v>54</v>
      </c>
      <c r="J2" s="152" t="s">
        <v>75</v>
      </c>
      <c r="K2" s="150" t="s">
        <v>32</v>
      </c>
      <c r="L2" s="151" t="s">
        <v>54</v>
      </c>
      <c r="M2" s="152" t="s">
        <v>75</v>
      </c>
    </row>
    <row r="3" spans="1:13" hidden="1" x14ac:dyDescent="0.3">
      <c r="A3" s="304"/>
      <c r="B3" s="94" t="s">
        <v>26</v>
      </c>
      <c r="C3" s="95">
        <f>COUNTIFS(Conteo!$B$3:$B$185,B3,Conteo!$C$3:$C$185,$C$2)</f>
        <v>0</v>
      </c>
      <c r="D3" s="95">
        <f>COUNTIFS(Conteo!$B$3:$B$185,B3,Conteo!$C$3:$C$185,$D$2)</f>
        <v>0</v>
      </c>
      <c r="E3" s="95">
        <f>COUNTIFS(Conteo!$B$3:$B$185,B3,Conteo!$C$3:$C$185,$E$2)</f>
        <v>0</v>
      </c>
      <c r="F3" s="95">
        <f>COUNTIFS(Conteo!$B$3:$B$185,B3,Conteo!$C$3:$C$185,$F$2)</f>
        <v>0</v>
      </c>
      <c r="G3" s="96">
        <f>SUM(C3:F3)</f>
        <v>0</v>
      </c>
      <c r="H3" s="132">
        <f>COUNTIFS(Conteo!$B$3:$B$185,B3,Conteo!$D$3:$D$185,$H$2)</f>
        <v>0</v>
      </c>
      <c r="I3" s="133">
        <f>COUNTIFS(Conteo!$B$3:$B$185,B3,Conteo!$D$3:$D$185,$I$2)</f>
        <v>0</v>
      </c>
      <c r="J3" s="134">
        <f>COUNTIFS(Conteo!$B$3:$B$185,B3,Conteo!$D$3:$D$185,$J$2)</f>
        <v>0</v>
      </c>
      <c r="K3" s="132">
        <f>COUNTIFS(Conteo!$B$3:$B$185,B3,Conteo!$E$3:$E$185,$K$2)</f>
        <v>0</v>
      </c>
      <c r="L3" s="133">
        <f>COUNTIFS(Conteo!$B$3:$B$185,B3,Conteo!$E$3:$E$185,$L$2)</f>
        <v>0</v>
      </c>
      <c r="M3" s="134">
        <f>COUNTIFS(Conteo!$B$3:$B$185,B3,Conteo!$E$3:$E$185,$M$2)</f>
        <v>0</v>
      </c>
    </row>
    <row r="4" spans="1:13" hidden="1" x14ac:dyDescent="0.3">
      <c r="A4" s="304"/>
      <c r="B4" s="94" t="s">
        <v>107</v>
      </c>
      <c r="C4" s="95">
        <f>COUNTIFS(Conteo!$B$3:$B$185,B4,Conteo!$C$3:$C$185,$C$2)</f>
        <v>0</v>
      </c>
      <c r="D4" s="95">
        <f>COUNTIFS(Conteo!$B$3:$B$185,B4,Conteo!$C$3:$C$185,$D$2)</f>
        <v>0</v>
      </c>
      <c r="E4" s="95">
        <f>COUNTIFS(Conteo!$B$3:$B$185,B4,Conteo!$C$3:$C$185,$E$2)</f>
        <v>0</v>
      </c>
      <c r="F4" s="95">
        <f>COUNTIFS(Conteo!$B$3:$B$185,B4,Conteo!$C$3:$C$185,$F$2)</f>
        <v>0</v>
      </c>
      <c r="G4" s="98">
        <f t="shared" ref="G4:G18" si="0">SUM(C4:F4)</f>
        <v>0</v>
      </c>
      <c r="H4" s="135">
        <f>COUNTIFS(Conteo!$B$3:$B$185,B4,Conteo!$D$3:$D$185,$H$2)</f>
        <v>0</v>
      </c>
      <c r="I4" s="95">
        <f>COUNTIFS(Conteo!$B$3:$B$185,B4,Conteo!$D$3:$D$185,$I$2)</f>
        <v>0</v>
      </c>
      <c r="J4" s="136">
        <f>COUNTIFS(Conteo!$B$3:$B$185,B4,Conteo!$D$3:$D$185,$J$2)</f>
        <v>0</v>
      </c>
      <c r="K4" s="135">
        <f>COUNTIFS(Conteo!$B$3:$B$185,B4,Conteo!$E$3:$E$185,$K$2)</f>
        <v>0</v>
      </c>
      <c r="L4" s="95">
        <f>COUNTIFS(Conteo!$B$3:$B$185,B4,Conteo!$E$3:$E$185,$L$2)</f>
        <v>0</v>
      </c>
      <c r="M4" s="136">
        <f>COUNTIFS(Conteo!$B$3:$B$185,B4,Conteo!$E$3:$E$185,$M$2)</f>
        <v>0</v>
      </c>
    </row>
    <row r="5" spans="1:13" hidden="1" x14ac:dyDescent="0.3">
      <c r="A5" s="304"/>
      <c r="B5" s="94" t="s">
        <v>85</v>
      </c>
      <c r="C5" s="95">
        <f>COUNTIFS(Conteo!$B$3:$B$185,B5,Conteo!$C$3:$C$185,$C$2)</f>
        <v>0</v>
      </c>
      <c r="D5" s="95">
        <f>COUNTIFS(Conteo!$B$3:$B$185,B5,Conteo!$C$3:$C$185,$D$2)</f>
        <v>0</v>
      </c>
      <c r="E5" s="95">
        <f>COUNTIFS(Conteo!$B$3:$B$185,B5,Conteo!$C$3:$C$185,$E$2)</f>
        <v>0</v>
      </c>
      <c r="F5" s="95">
        <f>COUNTIFS(Conteo!$B$3:$B$185,B5,Conteo!$C$3:$C$185,$F$2)</f>
        <v>0</v>
      </c>
      <c r="G5" s="99">
        <f t="shared" si="0"/>
        <v>0</v>
      </c>
      <c r="H5" s="135">
        <f>COUNTIFS(Conteo!$B$3:$B$185,B5,Conteo!$D$3:$D$185,$H$2)</f>
        <v>0</v>
      </c>
      <c r="I5" s="95">
        <f>COUNTIFS(Conteo!$B$3:$B$185,B5,Conteo!$D$3:$D$185,$I$2)</f>
        <v>0</v>
      </c>
      <c r="J5" s="136">
        <f>COUNTIFS(Conteo!$B$3:$B$185,B5,Conteo!$D$3:$D$185,$J$2)</f>
        <v>0</v>
      </c>
      <c r="K5" s="135">
        <f>COUNTIFS(Conteo!$B$3:$B$185,B5,Conteo!$E$3:$E$185,$K$2)</f>
        <v>0</v>
      </c>
      <c r="L5" s="95">
        <f>COUNTIFS(Conteo!$B$3:$B$185,B5,Conteo!$E$3:$E$185,$L$2)</f>
        <v>0</v>
      </c>
      <c r="M5" s="136">
        <f>COUNTIFS(Conteo!$B$3:$B$185,B5,Conteo!$E$3:$E$185,$M$2)</f>
        <v>0</v>
      </c>
    </row>
    <row r="6" spans="1:13" hidden="1" x14ac:dyDescent="0.3">
      <c r="A6" s="304"/>
      <c r="B6" s="94" t="s">
        <v>94</v>
      </c>
      <c r="C6" s="95">
        <f>COUNTIFS(Conteo!$B$3:$B$185,B6,Conteo!$C$3:$C$185,$C$2)</f>
        <v>0</v>
      </c>
      <c r="D6" s="95">
        <f>COUNTIFS(Conteo!$B$3:$B$185,B6,Conteo!$C$3:$C$185,$D$2)</f>
        <v>0</v>
      </c>
      <c r="E6" s="95">
        <f>COUNTIFS(Conteo!$B$3:$B$185,B6,Conteo!$C$3:$C$185,$E$2)</f>
        <v>0</v>
      </c>
      <c r="F6" s="95">
        <f>COUNTIFS(Conteo!$B$3:$B$185,B6,Conteo!$C$3:$C$185,$F$2)</f>
        <v>0</v>
      </c>
      <c r="G6" s="128">
        <f t="shared" si="0"/>
        <v>0</v>
      </c>
      <c r="H6" s="135">
        <f>COUNTIFS(Conteo!$B$3:$B$185,B6,Conteo!$D$3:$D$185,$H$2)</f>
        <v>0</v>
      </c>
      <c r="I6" s="95">
        <f>COUNTIFS(Conteo!$B$3:$B$185,B6,Conteo!$D$3:$D$185,$I$2)</f>
        <v>0</v>
      </c>
      <c r="J6" s="136">
        <f>COUNTIFS(Conteo!$B$3:$B$185,B6,Conteo!$D$3:$D$185,$J$2)</f>
        <v>0</v>
      </c>
      <c r="K6" s="135">
        <f>COUNTIFS(Conteo!$B$3:$B$185,B6,Conteo!$E$3:$E$185,$K$2)</f>
        <v>0</v>
      </c>
      <c r="L6" s="95">
        <f>COUNTIFS(Conteo!$B$3:$B$185,B6,Conteo!$E$3:$E$185,$L$2)</f>
        <v>0</v>
      </c>
      <c r="M6" s="136">
        <f>COUNTIFS(Conteo!$B$3:$B$185,B6,Conteo!$E$3:$E$185,$M$2)</f>
        <v>0</v>
      </c>
    </row>
    <row r="7" spans="1:13" hidden="1" x14ac:dyDescent="0.3">
      <c r="A7" s="304"/>
      <c r="B7" s="94" t="s">
        <v>118</v>
      </c>
      <c r="C7" s="95">
        <f>COUNTIFS(Conteo!$B$3:$B$185,B7,Conteo!$C$3:$C$185,$C$2)</f>
        <v>0</v>
      </c>
      <c r="D7" s="95">
        <f>COUNTIFS(Conteo!$B$3:$B$185,B7,Conteo!$C$3:$C$185,$D$2)</f>
        <v>0</v>
      </c>
      <c r="E7" s="95">
        <f>COUNTIFS(Conteo!$B$3:$B$185,B7,Conteo!$C$3:$C$185,$E$2)</f>
        <v>0</v>
      </c>
      <c r="F7" s="95">
        <f>COUNTIFS(Conteo!$B$3:$B$185,B7,Conteo!$C$3:$C$185,$F$2)</f>
        <v>0</v>
      </c>
      <c r="G7" s="129">
        <f t="shared" si="0"/>
        <v>0</v>
      </c>
      <c r="H7" s="135">
        <f>COUNTIFS(Conteo!$B$3:$B$185,B7,Conteo!$D$3:$D$185,$H$2)</f>
        <v>0</v>
      </c>
      <c r="I7" s="95">
        <f>COUNTIFS(Conteo!$B$3:$B$185,B7,Conteo!$D$3:$D$185,$I$2)</f>
        <v>0</v>
      </c>
      <c r="J7" s="136">
        <f>COUNTIFS(Conteo!$B$3:$B$185,B7,Conteo!$D$3:$D$185,$J$2)</f>
        <v>0</v>
      </c>
      <c r="K7" s="135">
        <f>COUNTIFS(Conteo!$B$3:$B$185,B7,Conteo!$E$3:$E$185,$K$2)</f>
        <v>0</v>
      </c>
      <c r="L7" s="95">
        <f>COUNTIFS(Conteo!$B$3:$B$185,B7,Conteo!$E$3:$E$185,$L$2)</f>
        <v>0</v>
      </c>
      <c r="M7" s="136">
        <f>COUNTIFS(Conteo!$B$3:$B$185,B7,Conteo!$E$3:$E$185,$M$2)</f>
        <v>0</v>
      </c>
    </row>
    <row r="8" spans="1:13" hidden="1" x14ac:dyDescent="0.3">
      <c r="A8" s="304"/>
      <c r="B8" s="94" t="s">
        <v>70</v>
      </c>
      <c r="C8" s="95">
        <f>COUNTIFS(Conteo!$B$3:$B$185,B8,Conteo!$C$3:$C$185,$C$2)</f>
        <v>0</v>
      </c>
      <c r="D8" s="95">
        <f>COUNTIFS(Conteo!$B$3:$B$185,B8,Conteo!$C$3:$C$185,$D$2)</f>
        <v>0</v>
      </c>
      <c r="E8" s="95">
        <f>COUNTIFS(Conteo!$B$3:$B$185,B8,Conteo!$C$3:$C$185,$E$2)</f>
        <v>0</v>
      </c>
      <c r="F8" s="95">
        <f>COUNTIFS(Conteo!$B$3:$B$185,B8,Conteo!$C$3:$C$185,$F$2)</f>
        <v>0</v>
      </c>
      <c r="G8" s="130">
        <f t="shared" si="0"/>
        <v>0</v>
      </c>
      <c r="H8" s="135">
        <f>COUNTIFS(Conteo!$B$3:$B$185,B8,Conteo!$D$3:$D$185,$H$2)</f>
        <v>0</v>
      </c>
      <c r="I8" s="95">
        <f>COUNTIFS(Conteo!$B$3:$B$185,B8,Conteo!$D$3:$D$185,$I$2)</f>
        <v>0</v>
      </c>
      <c r="J8" s="136">
        <f>COUNTIFS(Conteo!$B$3:$B$185,B8,Conteo!$D$3:$D$185,$J$2)</f>
        <v>0</v>
      </c>
      <c r="K8" s="135">
        <f>COUNTIFS(Conteo!$B$3:$B$185,B8,Conteo!$E$3:$E$185,$K$2)</f>
        <v>0</v>
      </c>
      <c r="L8" s="95">
        <f>COUNTIFS(Conteo!$B$3:$B$185,B8,Conteo!$E$3:$E$185,$L$2)</f>
        <v>0</v>
      </c>
      <c r="M8" s="136">
        <f>COUNTIFS(Conteo!$B$3:$B$185,B8,Conteo!$E$3:$E$185,$M$2)</f>
        <v>0</v>
      </c>
    </row>
    <row r="9" spans="1:13" hidden="1" x14ac:dyDescent="0.3">
      <c r="A9" s="304"/>
      <c r="B9" s="94" t="s">
        <v>148</v>
      </c>
      <c r="C9" s="95">
        <f>COUNTIFS(Conteo!$B$3:$B$185,B9,Conteo!$C$3:$C$185,$C$2)</f>
        <v>0</v>
      </c>
      <c r="D9" s="95">
        <f>COUNTIFS(Conteo!$B$3:$B$185,B9,Conteo!$C$3:$C$185,$D$2)</f>
        <v>0</v>
      </c>
      <c r="E9" s="95">
        <f>COUNTIFS(Conteo!$B$3:$B$185,B9,Conteo!$C$3:$C$185,$E$2)</f>
        <v>0</v>
      </c>
      <c r="F9" s="95">
        <f>COUNTIFS(Conteo!$B$3:$B$185,B9,Conteo!$C$3:$C$185,$F$2)</f>
        <v>0</v>
      </c>
      <c r="G9" s="129">
        <f t="shared" si="0"/>
        <v>0</v>
      </c>
      <c r="H9" s="135">
        <f>COUNTIFS(Conteo!$B$3:$B$185,B9,Conteo!$D$3:$D$185,$H$2)</f>
        <v>0</v>
      </c>
      <c r="I9" s="95">
        <f>COUNTIFS(Conteo!$B$3:$B$185,B9,Conteo!$D$3:$D$185,$I$2)</f>
        <v>0</v>
      </c>
      <c r="J9" s="136">
        <f>COUNTIFS(Conteo!$B$3:$B$185,B9,Conteo!$D$3:$D$185,$J$2)</f>
        <v>0</v>
      </c>
      <c r="K9" s="135">
        <f>COUNTIFS(Conteo!$B$3:$B$185,B9,Conteo!$E$3:$E$185,$K$2)</f>
        <v>0</v>
      </c>
      <c r="L9" s="95">
        <f>COUNTIFS(Conteo!$B$3:$B$185,B9,Conteo!$E$3:$E$185,$L$2)</f>
        <v>0</v>
      </c>
      <c r="M9" s="136">
        <f>COUNTIFS(Conteo!$B$3:$B$185,B9,Conteo!$E$3:$E$185,$M$2)</f>
        <v>0</v>
      </c>
    </row>
    <row r="10" spans="1:13" hidden="1" x14ac:dyDescent="0.3">
      <c r="A10" s="304"/>
      <c r="B10" s="94" t="s">
        <v>208</v>
      </c>
      <c r="C10" s="95">
        <f>COUNTIFS(Conteo!$B$3:$B$185,B10,Conteo!$C$3:$C$185,$C$2)</f>
        <v>0</v>
      </c>
      <c r="D10" s="95">
        <f>COUNTIFS(Conteo!$B$3:$B$185,B10,Conteo!$C$3:$C$185,$D$2)</f>
        <v>0</v>
      </c>
      <c r="E10" s="95">
        <f>COUNTIFS(Conteo!$B$3:$B$185,B10,Conteo!$C$3:$C$185,$E$2)</f>
        <v>0</v>
      </c>
      <c r="F10" s="95">
        <f>COUNTIFS(Conteo!$B$3:$B$185,B10,Conteo!$C$3:$C$185,$F$2)</f>
        <v>0</v>
      </c>
      <c r="G10" s="130">
        <f t="shared" si="0"/>
        <v>0</v>
      </c>
      <c r="H10" s="135">
        <f>COUNTIFS(Conteo!$B$3:$B$185,B10,Conteo!$D$3:$D$185,$H$2)</f>
        <v>0</v>
      </c>
      <c r="I10" s="95">
        <f>COUNTIFS(Conteo!$B$3:$B$185,B10,Conteo!$D$3:$D$185,$I$2)</f>
        <v>0</v>
      </c>
      <c r="J10" s="136">
        <f>COUNTIFS(Conteo!$B$3:$B$185,B10,Conteo!$D$3:$D$185,$J$2)</f>
        <v>0</v>
      </c>
      <c r="K10" s="135">
        <f>COUNTIFS(Conteo!$B$3:$B$185,B10,Conteo!$E$3:$E$185,$K$2)</f>
        <v>0</v>
      </c>
      <c r="L10" s="95">
        <f>COUNTIFS(Conteo!$B$3:$B$185,B10,Conteo!$E$3:$E$185,$L$2)</f>
        <v>0</v>
      </c>
      <c r="M10" s="136">
        <f>COUNTIFS(Conteo!$B$3:$B$185,B10,Conteo!$E$3:$E$185,$M$2)</f>
        <v>0</v>
      </c>
    </row>
    <row r="11" spans="1:13" hidden="1" x14ac:dyDescent="0.3">
      <c r="A11" s="304"/>
      <c r="B11" s="94" t="s">
        <v>190</v>
      </c>
      <c r="C11" s="95">
        <f>COUNTIFS(Conteo!$B$3:$B$185,B11,Conteo!$C$3:$C$185,$C$2)</f>
        <v>0</v>
      </c>
      <c r="D11" s="95">
        <f>COUNTIFS(Conteo!$B$3:$B$185,B11,Conteo!$C$3:$C$185,$D$2)</f>
        <v>0</v>
      </c>
      <c r="E11" s="95">
        <f>COUNTIFS(Conteo!$B$3:$B$185,B11,Conteo!$C$3:$C$185,$E$2)</f>
        <v>0</v>
      </c>
      <c r="F11" s="95">
        <f>COUNTIFS(Conteo!$B$3:$B$185,B11,Conteo!$C$3:$C$185,$F$2)</f>
        <v>0</v>
      </c>
      <c r="G11" s="129">
        <f t="shared" si="0"/>
        <v>0</v>
      </c>
      <c r="H11" s="135">
        <f>COUNTIFS(Conteo!$B$3:$B$185,B11,Conteo!$D$3:$D$185,$H$2)</f>
        <v>0</v>
      </c>
      <c r="I11" s="95">
        <f>COUNTIFS(Conteo!$B$3:$B$185,B11,Conteo!$D$3:$D$185,$I$2)</f>
        <v>0</v>
      </c>
      <c r="J11" s="136">
        <f>COUNTIFS(Conteo!$B$3:$B$185,B11,Conteo!$D$3:$D$185,$J$2)</f>
        <v>0</v>
      </c>
      <c r="K11" s="135">
        <f>COUNTIFS(Conteo!$B$3:$B$185,B11,Conteo!$E$3:$E$185,$K$2)</f>
        <v>0</v>
      </c>
      <c r="L11" s="95">
        <f>COUNTIFS(Conteo!$B$3:$B$185,B11,Conteo!$E$3:$E$185,$L$2)</f>
        <v>0</v>
      </c>
      <c r="M11" s="136">
        <f>COUNTIFS(Conteo!$B$3:$B$185,B11,Conteo!$E$3:$E$185,$M$2)</f>
        <v>0</v>
      </c>
    </row>
    <row r="12" spans="1:13" hidden="1" x14ac:dyDescent="0.3">
      <c r="A12" s="304"/>
      <c r="B12" s="94" t="s">
        <v>248</v>
      </c>
      <c r="C12" s="95">
        <f>COUNTIFS(Conteo!$B$3:$B$185,B12,Conteo!$C$3:$C$185,$C$2)</f>
        <v>0</v>
      </c>
      <c r="D12" s="95">
        <f>COUNTIFS(Conteo!$B$3:$B$185,B12,Conteo!$C$3:$C$185,$D$2)</f>
        <v>0</v>
      </c>
      <c r="E12" s="95">
        <f>COUNTIFS(Conteo!$B$3:$B$185,B12,Conteo!$C$3:$C$185,$E$2)</f>
        <v>0</v>
      </c>
      <c r="F12" s="95">
        <f>COUNTIFS(Conteo!$B$3:$B$185,B12,Conteo!$C$3:$C$185,$F$2)</f>
        <v>0</v>
      </c>
      <c r="G12" s="129">
        <f t="shared" si="0"/>
        <v>0</v>
      </c>
      <c r="H12" s="135">
        <f>COUNTIFS(Conteo!$B$3:$B$185,B12,Conteo!$D$3:$D$185,$H$2)</f>
        <v>0</v>
      </c>
      <c r="I12" s="95">
        <f>COUNTIFS(Conteo!$B$3:$B$185,B12,Conteo!$D$3:$D$185,$I$2)</f>
        <v>0</v>
      </c>
      <c r="J12" s="136">
        <f>COUNTIFS(Conteo!$B$3:$B$185,B12,Conteo!$D$3:$D$185,$J$2)</f>
        <v>0</v>
      </c>
      <c r="K12" s="135">
        <f>COUNTIFS(Conteo!$B$3:$B$185,B12,Conteo!$E$3:$E$185,$K$2)</f>
        <v>0</v>
      </c>
      <c r="L12" s="95">
        <f>COUNTIFS(Conteo!$B$3:$B$185,B12,Conteo!$E$3:$E$185,$L$2)</f>
        <v>0</v>
      </c>
      <c r="M12" s="136">
        <f>COUNTIFS(Conteo!$B$3:$B$185,B12,Conteo!$E$3:$E$185,$M$2)</f>
        <v>0</v>
      </c>
    </row>
    <row r="13" spans="1:13" hidden="1" x14ac:dyDescent="0.3">
      <c r="A13" s="304"/>
      <c r="B13" s="94" t="s">
        <v>200</v>
      </c>
      <c r="C13" s="95">
        <f>COUNTIFS(Conteo!$B$3:$B$185,B13,Conteo!$C$3:$C$185,$C$2)</f>
        <v>0</v>
      </c>
      <c r="D13" s="95">
        <f>COUNTIFS(Conteo!$B$3:$B$185,B13,Conteo!$C$3:$C$185,$D$2)</f>
        <v>0</v>
      </c>
      <c r="E13" s="95">
        <f>COUNTIFS(Conteo!$B$3:$B$185,B13,Conteo!$C$3:$C$185,$E$2)</f>
        <v>0</v>
      </c>
      <c r="F13" s="95">
        <f>COUNTIFS(Conteo!$B$3:$B$185,B13,Conteo!$C$3:$C$185,$F$2)</f>
        <v>0</v>
      </c>
      <c r="G13" s="130">
        <f t="shared" si="0"/>
        <v>0</v>
      </c>
      <c r="H13" s="135">
        <f>COUNTIFS(Conteo!$B$3:$B$185,B13,Conteo!$D$3:$D$185,$H$2)</f>
        <v>0</v>
      </c>
      <c r="I13" s="95">
        <f>COUNTIFS(Conteo!$B$3:$B$185,B13,Conteo!$D$3:$D$185,$I$2)</f>
        <v>0</v>
      </c>
      <c r="J13" s="136">
        <f>COUNTIFS(Conteo!$B$3:$B$185,B13,Conteo!$D$3:$D$185,$J$2)</f>
        <v>0</v>
      </c>
      <c r="K13" s="135">
        <f>COUNTIFS(Conteo!$B$3:$B$185,B13,Conteo!$E$3:$E$185,$K$2)</f>
        <v>0</v>
      </c>
      <c r="L13" s="95">
        <f>COUNTIFS(Conteo!$B$3:$B$185,B13,Conteo!$E$3:$E$185,$L$2)</f>
        <v>0</v>
      </c>
      <c r="M13" s="136">
        <f>COUNTIFS(Conteo!$B$3:$B$185,B13,Conteo!$E$3:$E$185,$M$2)</f>
        <v>0</v>
      </c>
    </row>
    <row r="14" spans="1:13" hidden="1" x14ac:dyDescent="0.3">
      <c r="A14" s="304"/>
      <c r="B14" s="94" t="s">
        <v>168</v>
      </c>
      <c r="C14" s="95">
        <f>COUNTIFS(Conteo!$B$3:$B$185,B14,Conteo!$C$3:$C$185,$C$2)</f>
        <v>0</v>
      </c>
      <c r="D14" s="95">
        <f>COUNTIFS(Conteo!$B$3:$B$185,B14,Conteo!$C$3:$C$185,$D$2)</f>
        <v>0</v>
      </c>
      <c r="E14" s="95">
        <f>COUNTIFS(Conteo!$B$3:$B$185,B14,Conteo!$C$3:$C$185,$E$2)</f>
        <v>0</v>
      </c>
      <c r="F14" s="95">
        <f>COUNTIFS(Conteo!$B$3:$B$185,B14,Conteo!$C$3:$C$185,$F$2)</f>
        <v>0</v>
      </c>
      <c r="G14" s="129">
        <f t="shared" si="0"/>
        <v>0</v>
      </c>
      <c r="H14" s="135">
        <f>COUNTIFS(Conteo!$B$3:$B$185,B14,Conteo!$D$3:$D$185,$H$2)</f>
        <v>0</v>
      </c>
      <c r="I14" s="95">
        <f>COUNTIFS(Conteo!$B$3:$B$185,B14,Conteo!$D$3:$D$185,$I$2)</f>
        <v>0</v>
      </c>
      <c r="J14" s="136">
        <f>COUNTIFS(Conteo!$B$3:$B$185,B14,Conteo!$D$3:$D$185,$J$2)</f>
        <v>0</v>
      </c>
      <c r="K14" s="135">
        <f>COUNTIFS(Conteo!$B$3:$B$185,B14,Conteo!$E$3:$E$185,$K$2)</f>
        <v>0</v>
      </c>
      <c r="L14" s="95">
        <f>COUNTIFS(Conteo!$B$3:$B$185,B14,Conteo!$E$3:$E$185,$L$2)</f>
        <v>0</v>
      </c>
      <c r="M14" s="136">
        <f>COUNTIFS(Conteo!$B$3:$B$185,B14,Conteo!$E$3:$E$185,$M$2)</f>
        <v>0</v>
      </c>
    </row>
    <row r="15" spans="1:13" hidden="1" x14ac:dyDescent="0.3">
      <c r="A15" s="304"/>
      <c r="B15" s="94" t="s">
        <v>140</v>
      </c>
      <c r="C15" s="95">
        <f>COUNTIFS(Conteo!$B$3:$B$185,B15,Conteo!$C$3:$C$185,$C$2)</f>
        <v>0</v>
      </c>
      <c r="D15" s="95">
        <f>COUNTIFS(Conteo!$B$3:$B$185,B15,Conteo!$C$3:$C$185,$D$2)</f>
        <v>0</v>
      </c>
      <c r="E15" s="95">
        <f>COUNTIFS(Conteo!$B$3:$B$185,B15,Conteo!$C$3:$C$185,$E$2)</f>
        <v>0</v>
      </c>
      <c r="F15" s="95">
        <f>COUNTIFS(Conteo!$B$3:$B$185,B15,Conteo!$C$3:$C$185,$F$2)</f>
        <v>0</v>
      </c>
      <c r="G15" s="129">
        <f t="shared" si="0"/>
        <v>0</v>
      </c>
      <c r="H15" s="135">
        <f>COUNTIFS(Conteo!$B$3:$B$185,B15,Conteo!$D$3:$D$185,$H$2)</f>
        <v>0</v>
      </c>
      <c r="I15" s="95">
        <f>COUNTIFS(Conteo!$B$3:$B$185,B15,Conteo!$D$3:$D$185,$I$2)</f>
        <v>0</v>
      </c>
      <c r="J15" s="136">
        <f>COUNTIFS(Conteo!$B$3:$B$185,B15,Conteo!$D$3:$D$185,$J$2)</f>
        <v>0</v>
      </c>
      <c r="K15" s="135">
        <f>COUNTIFS(Conteo!$B$3:$B$185,B15,Conteo!$E$3:$E$185,$K$2)</f>
        <v>0</v>
      </c>
      <c r="L15" s="95">
        <f>COUNTIFS(Conteo!$B$3:$B$185,B15,Conteo!$E$3:$E$185,$L$2)</f>
        <v>0</v>
      </c>
      <c r="M15" s="136">
        <f>COUNTIFS(Conteo!$B$3:$B$185,B15,Conteo!$E$3:$E$185,$M$2)</f>
        <v>0</v>
      </c>
    </row>
    <row r="16" spans="1:13" hidden="1" x14ac:dyDescent="0.3">
      <c r="A16" s="304"/>
      <c r="B16" s="94" t="s">
        <v>180</v>
      </c>
      <c r="C16" s="95">
        <f>COUNTIFS(Conteo!$B$3:$B$185,B16,Conteo!$C$3:$C$185,$C$2)</f>
        <v>0</v>
      </c>
      <c r="D16" s="95">
        <f>COUNTIFS(Conteo!$B$3:$B$185,B16,Conteo!$C$3:$C$185,$D$2)</f>
        <v>0</v>
      </c>
      <c r="E16" s="95">
        <f>COUNTIFS(Conteo!$B$3:$B$185,B16,Conteo!$C$3:$C$185,$E$2)</f>
        <v>0</v>
      </c>
      <c r="F16" s="95">
        <f>COUNTIFS(Conteo!$B$3:$B$185,B16,Conteo!$C$3:$C$185,$F$2)</f>
        <v>0</v>
      </c>
      <c r="G16" s="129">
        <f t="shared" si="0"/>
        <v>0</v>
      </c>
      <c r="H16" s="135">
        <f>COUNTIFS(Conteo!$B$3:$B$185,B16,Conteo!$D$3:$D$185,$H$2)</f>
        <v>0</v>
      </c>
      <c r="I16" s="95">
        <f>COUNTIFS(Conteo!$B$3:$B$185,B16,Conteo!$D$3:$D$185,$I$2)</f>
        <v>0</v>
      </c>
      <c r="J16" s="136">
        <f>COUNTIFS(Conteo!$B$3:$B$185,B16,Conteo!$D$3:$D$185,$J$2)</f>
        <v>0</v>
      </c>
      <c r="K16" s="135">
        <f>COUNTIFS(Conteo!$B$3:$B$185,B16,Conteo!$E$3:$E$185,$K$2)</f>
        <v>0</v>
      </c>
      <c r="L16" s="95">
        <f>COUNTIFS(Conteo!$B$3:$B$185,B16,Conteo!$E$3:$E$185,$L$2)</f>
        <v>0</v>
      </c>
      <c r="M16" s="136">
        <f>COUNTIFS(Conteo!$B$3:$B$185,B16,Conteo!$E$3:$E$185,$M$2)</f>
        <v>0</v>
      </c>
    </row>
    <row r="17" spans="1:15" hidden="1" x14ac:dyDescent="0.3">
      <c r="A17" s="304"/>
      <c r="B17" s="94" t="s">
        <v>156</v>
      </c>
      <c r="C17" s="95">
        <f>COUNTIFS(Conteo!$B$3:$B$185,B17,Conteo!$C$3:$C$185,$C$2)</f>
        <v>0</v>
      </c>
      <c r="D17" s="95">
        <f>COUNTIFS(Conteo!$B$3:$B$185,B17,Conteo!$C$3:$C$185,$D$2)</f>
        <v>0</v>
      </c>
      <c r="E17" s="95">
        <f>COUNTIFS(Conteo!$B$3:$B$185,B17,Conteo!$C$3:$C$185,$E$2)</f>
        <v>0</v>
      </c>
      <c r="F17" s="95">
        <f>COUNTIFS(Conteo!$B$3:$B$185,B17,Conteo!$C$3:$C$185,$F$2)</f>
        <v>0</v>
      </c>
      <c r="G17" s="131">
        <f t="shared" si="0"/>
        <v>0</v>
      </c>
      <c r="H17" s="135">
        <f>COUNTIFS(Conteo!$B$3:$B$185,B17,Conteo!$D$3:$D$185,$H$2)</f>
        <v>0</v>
      </c>
      <c r="I17" s="95">
        <f>COUNTIFS(Conteo!$B$3:$B$185,B17,Conteo!$D$3:$D$185,$I$2)</f>
        <v>0</v>
      </c>
      <c r="J17" s="136">
        <f>COUNTIFS(Conteo!$B$3:$B$185,B17,Conteo!$D$3:$D$185,$J$2)</f>
        <v>0</v>
      </c>
      <c r="K17" s="135">
        <f>COUNTIFS(Conteo!$B$3:$B$185,B17,Conteo!$E$3:$E$185,$K$2)</f>
        <v>0</v>
      </c>
      <c r="L17" s="95">
        <f>COUNTIFS(Conteo!$B$3:$B$185,B17,Conteo!$E$3:$E$185,$L$2)</f>
        <v>0</v>
      </c>
      <c r="M17" s="136">
        <f>COUNTIFS(Conteo!$B$3:$B$185,B17,Conteo!$E$3:$E$185,$M$2)</f>
        <v>0</v>
      </c>
    </row>
    <row r="18" spans="1:15" ht="13.5" hidden="1" thickBot="1" x14ac:dyDescent="0.35">
      <c r="A18" s="304"/>
      <c r="B18" s="94" t="s">
        <v>227</v>
      </c>
      <c r="C18" s="95">
        <f>COUNTIFS(Conteo!$B$3:$B$185,B18,Conteo!$C$3:$C$185,$C$2)</f>
        <v>0</v>
      </c>
      <c r="D18" s="95">
        <f>COUNTIFS(Conteo!$B$3:$B$185,B18,Conteo!$C$3:$C$185,$D$2)</f>
        <v>0</v>
      </c>
      <c r="E18" s="95">
        <f>COUNTIFS(Conteo!$B$3:$B$185,B18,Conteo!$C$3:$C$185,$E$2)</f>
        <v>0</v>
      </c>
      <c r="F18" s="95">
        <f>COUNTIFS(Conteo!$B$3:$B$185,B18,Conteo!$C$3:$C$185,$F$2)</f>
        <v>0</v>
      </c>
      <c r="G18" s="98">
        <f t="shared" si="0"/>
        <v>0</v>
      </c>
      <c r="H18" s="137">
        <f>COUNTIFS(Conteo!$B$3:$B$185,B18,Conteo!$D$3:$D$185,$H$2)</f>
        <v>0</v>
      </c>
      <c r="I18" s="138">
        <f>COUNTIFS(Conteo!$B$3:$B$185,B18,Conteo!$D$3:$D$185,$I$2)</f>
        <v>0</v>
      </c>
      <c r="J18" s="139">
        <f>COUNTIFS(Conteo!$B$3:$B$185,B18,Conteo!$D$3:$D$185,$J$2)</f>
        <v>0</v>
      </c>
      <c r="K18" s="137">
        <f>COUNTIFS(Conteo!$B$3:$B$185,B18,Conteo!$E$3:$E$185,$K$2)</f>
        <v>0</v>
      </c>
      <c r="L18" s="138">
        <f>COUNTIFS(Conteo!$B$3:$B$185,B18,Conteo!$E$3:$E$185,$L$2)</f>
        <v>0</v>
      </c>
      <c r="M18" s="139">
        <f>COUNTIFS(Conteo!$B$3:$B$185,B18,Conteo!$E$3:$E$185,$M$2)</f>
        <v>0</v>
      </c>
    </row>
    <row r="19" spans="1:15" ht="13.5" hidden="1" thickBot="1" x14ac:dyDescent="0.35">
      <c r="B19" s="101" t="s">
        <v>112</v>
      </c>
      <c r="C19" s="124">
        <f t="shared" ref="C19:M19" si="1">SUM(C3:C18)</f>
        <v>0</v>
      </c>
      <c r="D19" s="124">
        <f t="shared" si="1"/>
        <v>0</v>
      </c>
      <c r="E19" s="124">
        <f t="shared" si="1"/>
        <v>0</v>
      </c>
      <c r="F19" s="124">
        <f t="shared" si="1"/>
        <v>0</v>
      </c>
      <c r="G19" s="102">
        <f t="shared" si="1"/>
        <v>0</v>
      </c>
      <c r="H19" s="125">
        <f t="shared" si="1"/>
        <v>0</v>
      </c>
      <c r="I19" s="126">
        <f t="shared" si="1"/>
        <v>0</v>
      </c>
      <c r="J19" s="127">
        <f t="shared" si="1"/>
        <v>0</v>
      </c>
      <c r="K19" s="125">
        <f t="shared" si="1"/>
        <v>0</v>
      </c>
      <c r="L19" s="126">
        <f t="shared" si="1"/>
        <v>0</v>
      </c>
      <c r="M19" s="127">
        <f t="shared" si="1"/>
        <v>0</v>
      </c>
    </row>
    <row r="20" spans="1:15" s="105" customFormat="1" ht="13.5" hidden="1" thickBot="1" x14ac:dyDescent="0.35">
      <c r="A20" s="305"/>
      <c r="F20" s="106"/>
      <c r="G20" s="106"/>
      <c r="H20" s="106"/>
      <c r="I20" s="106"/>
      <c r="J20" s="106"/>
      <c r="K20" s="106"/>
      <c r="L20" s="107"/>
      <c r="M20" s="107"/>
      <c r="N20" s="107"/>
    </row>
    <row r="21" spans="1:15" ht="13.5" hidden="1" thickBot="1" x14ac:dyDescent="0.35">
      <c r="B21" s="638" t="s">
        <v>4</v>
      </c>
      <c r="C21" s="640" t="s">
        <v>341</v>
      </c>
      <c r="D21" s="633"/>
      <c r="E21" s="633"/>
      <c r="F21" s="641"/>
      <c r="G21" s="642" t="s">
        <v>1177</v>
      </c>
      <c r="H21" s="632" t="s">
        <v>324</v>
      </c>
      <c r="I21" s="633"/>
      <c r="J21" s="633"/>
      <c r="K21" s="634"/>
      <c r="L21" s="635" t="s">
        <v>1178</v>
      </c>
      <c r="M21" s="636"/>
      <c r="N21" s="636"/>
      <c r="O21" s="637"/>
    </row>
    <row r="22" spans="1:15" ht="26.5" hidden="1" thickBot="1" x14ac:dyDescent="0.35">
      <c r="B22" s="639"/>
      <c r="C22" s="91" t="s">
        <v>259</v>
      </c>
      <c r="D22" s="92" t="s">
        <v>254</v>
      </c>
      <c r="E22" s="92" t="s">
        <v>264</v>
      </c>
      <c r="F22" s="93" t="s">
        <v>268</v>
      </c>
      <c r="G22" s="628"/>
      <c r="H22" s="306" t="s">
        <v>1632</v>
      </c>
      <c r="I22" s="307" t="s">
        <v>1633</v>
      </c>
      <c r="J22" s="308" t="s">
        <v>1634</v>
      </c>
      <c r="K22" s="309" t="s">
        <v>75</v>
      </c>
      <c r="L22" s="306" t="s">
        <v>1632</v>
      </c>
      <c r="M22" s="307" t="s">
        <v>1633</v>
      </c>
      <c r="N22" s="308" t="s">
        <v>1634</v>
      </c>
      <c r="O22" s="309" t="s">
        <v>75</v>
      </c>
    </row>
    <row r="23" spans="1:15" hidden="1" x14ac:dyDescent="0.3">
      <c r="B23" s="300" t="s">
        <v>130</v>
      </c>
      <c r="C23" s="95">
        <v>3</v>
      </c>
      <c r="D23" s="95">
        <f>COUNTIFS(Conteo!$B$3:$B$185,B23,Conteo!$C$3:$C$185,$D$2)</f>
        <v>0</v>
      </c>
      <c r="E23" s="95">
        <f>COUNTIFS(Conteo!$B$3:$B$185,B23,Conteo!$C$3:$C$185,$E$2)</f>
        <v>0</v>
      </c>
      <c r="F23" s="95">
        <f>COUNTIFS(Conteo!$B$3:$B$185,B23,Conteo!$C$3:$C$185,$F$2)</f>
        <v>0</v>
      </c>
      <c r="G23" s="96">
        <f>SUM(C23:F23)</f>
        <v>3</v>
      </c>
      <c r="H23" s="132">
        <f>COUNTIFS(Conteo!$B$3:$B$185,B23,Conteo!$D$3:$D$185,$H$2)</f>
        <v>0</v>
      </c>
      <c r="I23" s="133">
        <v>3</v>
      </c>
      <c r="J23" s="133">
        <f>COUNTIFS(Conteo!$B$3:$B$185,B23,Conteo!$D$3:$D$185,$J$2)</f>
        <v>0</v>
      </c>
      <c r="K23" s="134">
        <f>COUNTIFS(Conteo!$B$3:$B$185,B23,Conteo!$E$3:$E$185,$K$2)</f>
        <v>0</v>
      </c>
      <c r="L23" s="132">
        <f>COUNTIFS(Conteo!$B$3:$B$185,B23,Conteo!$E$3:$E$185,$L$2)</f>
        <v>0</v>
      </c>
      <c r="M23" s="133">
        <v>3</v>
      </c>
      <c r="N23" s="133">
        <f>COUNTIFS(Conteo!$B$3:$B$185,E23,Conteo!$E$3:$E$185,$K$2)</f>
        <v>0</v>
      </c>
      <c r="O23" s="134">
        <f>COUNTIFS(Conteo!$B$3:$B$185,E23,Conteo!$E$3:$E$185,$L$2)</f>
        <v>0</v>
      </c>
    </row>
    <row r="24" spans="1:15" hidden="1" x14ac:dyDescent="0.3">
      <c r="B24" s="300" t="s">
        <v>49</v>
      </c>
      <c r="C24" s="95">
        <v>1</v>
      </c>
      <c r="D24" s="95">
        <f>COUNTIFS(Conteo!$B$3:$B$185,B24,Conteo!$C$3:$C$185,$D$2)</f>
        <v>0</v>
      </c>
      <c r="E24" s="95">
        <f>COUNTIFS(Conteo!$B$3:$B$185,B24,Conteo!$C$3:$C$185,$E$2)</f>
        <v>0</v>
      </c>
      <c r="F24" s="95">
        <f>COUNTIFS(Conteo!$B$3:$B$185,B24,Conteo!$C$3:$C$185,$F$2)</f>
        <v>0</v>
      </c>
      <c r="G24" s="97">
        <f t="shared" ref="G24:G25" si="2">SUM(C24:F24)</f>
        <v>1</v>
      </c>
      <c r="H24" s="135">
        <v>0</v>
      </c>
      <c r="I24" s="95">
        <f>COUNTIFS(Conteo!$B$3:$B$185,B24,Conteo!$D$3:$D$185,$I$2)</f>
        <v>0</v>
      </c>
      <c r="J24" s="95">
        <v>1</v>
      </c>
      <c r="K24" s="136">
        <v>0</v>
      </c>
      <c r="L24" s="135">
        <f>COUNTIFS(Conteo!$B$3:$B$185,B24,Conteo!$E$3:$E$185,$L$2)</f>
        <v>0</v>
      </c>
      <c r="M24" s="95">
        <f>COUNTIFS(Conteo!$B$3:$B$185,B24,Conteo!$E$3:$E$185,$M$2)</f>
        <v>0</v>
      </c>
      <c r="N24" s="95">
        <v>1</v>
      </c>
      <c r="O24" s="136">
        <f>COUNTIFS(Conteo!$B$3:$B$185,E24,Conteo!$E$3:$E$185,$L$2)</f>
        <v>0</v>
      </c>
    </row>
    <row r="25" spans="1:15" ht="13.5" hidden="1" thickBot="1" x14ac:dyDescent="0.35">
      <c r="B25" s="301" t="s">
        <v>218</v>
      </c>
      <c r="C25" s="138">
        <v>1</v>
      </c>
      <c r="D25" s="138">
        <f>COUNTIFS(Conteo!$B$3:$B$185,B25,Conteo!$C$3:$C$185,$D$2)</f>
        <v>0</v>
      </c>
      <c r="E25" s="138">
        <f>COUNTIFS(Conteo!$B$3:$B$185,B25,Conteo!$C$3:$C$185,$E$2)</f>
        <v>0</v>
      </c>
      <c r="F25" s="138">
        <f>COUNTIFS(Conteo!$B$3:$B$185,B25,Conteo!$C$3:$C$185,$F$2)</f>
        <v>0</v>
      </c>
      <c r="G25" s="302">
        <f t="shared" si="2"/>
        <v>1</v>
      </c>
      <c r="H25" s="137">
        <f>COUNTIFS(Conteo!$B$3:$B$185,B25,Conteo!$D$3:$D$185,$H$2)</f>
        <v>0</v>
      </c>
      <c r="I25" s="138">
        <v>1</v>
      </c>
      <c r="J25" s="138">
        <f>COUNTIFS(Conteo!$B$3:$B$185,B25,Conteo!$D$3:$D$185,$J$2)</f>
        <v>0</v>
      </c>
      <c r="K25" s="139">
        <f>COUNTIFS(Conteo!$B$3:$B$185,B25,Conteo!$E$3:$E$185,$K$2)</f>
        <v>0</v>
      </c>
      <c r="L25" s="137">
        <f>COUNTIFS(Conteo!$B$3:$B$185,B25,Conteo!$E$3:$E$185,$L$2)</f>
        <v>0</v>
      </c>
      <c r="M25" s="138">
        <v>1</v>
      </c>
      <c r="N25" s="138">
        <f>COUNTIFS(Conteo!$B$3:$B$185,E25,Conteo!$E$3:$E$185,$K$2)</f>
        <v>0</v>
      </c>
      <c r="O25" s="139">
        <f>COUNTIFS(Conteo!$B$3:$B$185,E25,Conteo!$E$3:$E$185,$L$2)</f>
        <v>0</v>
      </c>
    </row>
    <row r="26" spans="1:15" ht="13.5" hidden="1" thickBot="1" x14ac:dyDescent="0.35">
      <c r="B26" s="101" t="s">
        <v>112</v>
      </c>
      <c r="C26" s="124">
        <f>SUM(C23:C25)</f>
        <v>5</v>
      </c>
      <c r="D26" s="124">
        <f t="shared" ref="D26:H26" si="3">SUM(D23:D25)</f>
        <v>0</v>
      </c>
      <c r="E26" s="124">
        <f t="shared" si="3"/>
        <v>0</v>
      </c>
      <c r="F26" s="124">
        <f t="shared" si="3"/>
        <v>0</v>
      </c>
      <c r="G26" s="102">
        <f>SUM(G23:G25)</f>
        <v>5</v>
      </c>
      <c r="H26" s="310">
        <f t="shared" si="3"/>
        <v>0</v>
      </c>
      <c r="I26" s="311">
        <f t="shared" ref="I26" si="4">SUM(I23:I25)</f>
        <v>4</v>
      </c>
      <c r="J26" s="311">
        <f t="shared" ref="J26" si="5">SUM(J23:J25)</f>
        <v>1</v>
      </c>
      <c r="K26" s="312">
        <f t="shared" ref="K26" si="6">SUM(K23:K25)</f>
        <v>0</v>
      </c>
      <c r="L26" s="310">
        <f t="shared" ref="L26" si="7">SUM(L23:L25)</f>
        <v>0</v>
      </c>
      <c r="M26" s="311">
        <f t="shared" ref="M26" si="8">SUM(M23:M25)</f>
        <v>4</v>
      </c>
      <c r="N26" s="311">
        <f t="shared" ref="N26" si="9">SUM(N23:N25)</f>
        <v>1</v>
      </c>
      <c r="O26" s="312">
        <f t="shared" ref="O26" si="10">SUM(O23:O25)</f>
        <v>0</v>
      </c>
    </row>
    <row r="27" spans="1:15" s="105" customFormat="1" ht="13.5" hidden="1" thickBot="1" x14ac:dyDescent="0.35">
      <c r="A27" s="305"/>
      <c r="L27" s="107"/>
      <c r="M27" s="107"/>
      <c r="N27" s="107"/>
    </row>
    <row r="28" spans="1:15" ht="13.5" hidden="1" thickBot="1" x14ac:dyDescent="0.35">
      <c r="B28" s="616" t="s">
        <v>4</v>
      </c>
      <c r="C28" s="618" t="s">
        <v>341</v>
      </c>
      <c r="D28" s="619"/>
      <c r="E28" s="620" t="s">
        <v>1177</v>
      </c>
      <c r="F28" s="618" t="s">
        <v>324</v>
      </c>
      <c r="G28" s="622"/>
      <c r="H28" s="622"/>
      <c r="I28" s="622"/>
      <c r="J28" s="619"/>
      <c r="K28" s="623" t="s">
        <v>1178</v>
      </c>
      <c r="L28" s="624"/>
      <c r="M28" s="624"/>
      <c r="N28" s="624"/>
      <c r="O28" s="625"/>
    </row>
    <row r="29" spans="1:15" ht="26.5" hidden="1" thickBot="1" x14ac:dyDescent="0.35">
      <c r="B29" s="617"/>
      <c r="C29" s="141" t="s">
        <v>1137</v>
      </c>
      <c r="D29" s="142" t="s">
        <v>1124</v>
      </c>
      <c r="E29" s="621"/>
      <c r="F29" s="143" t="s">
        <v>1125</v>
      </c>
      <c r="G29" s="144" t="s">
        <v>126</v>
      </c>
      <c r="H29" s="144" t="s">
        <v>40</v>
      </c>
      <c r="I29" s="145" t="s">
        <v>79</v>
      </c>
      <c r="J29" s="146" t="s">
        <v>1131</v>
      </c>
      <c r="K29" s="108" t="s">
        <v>1125</v>
      </c>
      <c r="L29" s="109" t="s">
        <v>126</v>
      </c>
      <c r="M29" s="109" t="s">
        <v>40</v>
      </c>
      <c r="N29" s="110" t="s">
        <v>79</v>
      </c>
      <c r="O29" s="109" t="s">
        <v>1131</v>
      </c>
    </row>
    <row r="30" spans="1:15" ht="13.5" hidden="1" thickBot="1" x14ac:dyDescent="0.35">
      <c r="B30" s="111" t="s">
        <v>1145</v>
      </c>
      <c r="C30" s="135">
        <f>COUNTIFS(Conteo!$H$3:$H$13,B30,Conteo!$I$3:$I$13,$C$29)</f>
        <v>0</v>
      </c>
      <c r="D30" s="136">
        <f>COUNTIFS(Conteo!$H$3:$H$13,B30,Conteo!$I$3:$I$13,$D$29)</f>
        <v>0</v>
      </c>
      <c r="E30" s="112">
        <f>SUM(C30:D30)</f>
        <v>0</v>
      </c>
      <c r="F30" s="95">
        <f>COUNTIFS(Conteo!$H$3:$H$13,B30,Conteo!$J$3:$J$13,$F$29)</f>
        <v>0</v>
      </c>
      <c r="G30" s="95">
        <f>COUNTIFS(Conteo!$H$3:$H$13,B30,Conteo!$J$3:$J$13,$G$29)</f>
        <v>0</v>
      </c>
      <c r="H30" s="95">
        <f>COUNTIFS(Conteo!$H$3:$H$13,B30,Conteo!$J$3:$J$13,$H$29)</f>
        <v>0</v>
      </c>
      <c r="I30" s="95">
        <f>COUNTIFS(Conteo!$H$3:$H$13,B30,Conteo!$J$3:$J$13,$I$29)</f>
        <v>0</v>
      </c>
      <c r="J30" s="95">
        <f>COUNTIFS(Conteo!$H$3:$H$13,B30,Conteo!$J$3:$J$13,$J$29)</f>
        <v>0</v>
      </c>
      <c r="K30" s="132">
        <f>COUNTIFS(Conteo!$H$3:$H$13,B30,Conteo!$K$3:$K$13,$K$29)</f>
        <v>0</v>
      </c>
      <c r="L30" s="133">
        <f>COUNTIFS(Conteo!$H$3:$H$13,B30,Conteo!$K$3:$K$13,$L$29)</f>
        <v>0</v>
      </c>
      <c r="M30" s="133">
        <f>COUNTIFS(Conteo!$H$3:$H$13,B30,Conteo!$K$3:$K$13,$M$29)</f>
        <v>0</v>
      </c>
      <c r="N30" s="133">
        <f>COUNTIFS(Conteo!$H$3:$H$13,B30,Conteo!$K$3:$K$13,$N$29)</f>
        <v>0</v>
      </c>
      <c r="O30" s="134">
        <f>COUNTIFS(Conteo!$H$3:$H$13,B30,Conteo!$K$3:$K$13,$O$29)</f>
        <v>0</v>
      </c>
    </row>
    <row r="31" spans="1:15" ht="13.5" hidden="1" thickBot="1" x14ac:dyDescent="0.35">
      <c r="B31" s="113" t="s">
        <v>112</v>
      </c>
      <c r="C31" s="310">
        <f t="shared" ref="C31:O31" si="11">SUM(C30:C30)</f>
        <v>0</v>
      </c>
      <c r="D31" s="140">
        <f t="shared" si="11"/>
        <v>0</v>
      </c>
      <c r="E31" s="102">
        <f t="shared" si="11"/>
        <v>0</v>
      </c>
      <c r="F31" s="147">
        <f t="shared" si="11"/>
        <v>0</v>
      </c>
      <c r="G31" s="148">
        <f t="shared" si="11"/>
        <v>0</v>
      </c>
      <c r="H31" s="148">
        <f t="shared" si="11"/>
        <v>0</v>
      </c>
      <c r="I31" s="148">
        <f t="shared" si="11"/>
        <v>0</v>
      </c>
      <c r="J31" s="149">
        <f t="shared" si="11"/>
        <v>0</v>
      </c>
      <c r="K31" s="103">
        <f t="shared" si="11"/>
        <v>0</v>
      </c>
      <c r="L31" s="103">
        <f t="shared" si="11"/>
        <v>0</v>
      </c>
      <c r="M31" s="103">
        <f t="shared" si="11"/>
        <v>0</v>
      </c>
      <c r="N31" s="103">
        <f t="shared" si="11"/>
        <v>0</v>
      </c>
      <c r="O31" s="104">
        <f t="shared" si="11"/>
        <v>0</v>
      </c>
    </row>
    <row r="32" spans="1:15" ht="15" hidden="1" thickBot="1" x14ac:dyDescent="0.4">
      <c r="B32"/>
    </row>
    <row r="33" spans="2:7" hidden="1" x14ac:dyDescent="0.3">
      <c r="B33" s="114" t="s">
        <v>259</v>
      </c>
      <c r="C33" s="115">
        <f>+C19+C26+C31</f>
        <v>5</v>
      </c>
      <c r="D33" s="153">
        <f>+C33/$C$37</f>
        <v>1</v>
      </c>
      <c r="G33" s="116"/>
    </row>
    <row r="34" spans="2:7" hidden="1" x14ac:dyDescent="0.3">
      <c r="B34" s="117" t="s">
        <v>254</v>
      </c>
      <c r="C34" s="118">
        <f>+D19+D31</f>
        <v>0</v>
      </c>
      <c r="D34" s="154">
        <f t="shared" ref="D34:D36" si="12">+C34/$C$37</f>
        <v>0</v>
      </c>
    </row>
    <row r="35" spans="2:7" hidden="1" x14ac:dyDescent="0.3">
      <c r="B35" s="117" t="s">
        <v>264</v>
      </c>
      <c r="C35" s="118">
        <f>+E19</f>
        <v>0</v>
      </c>
      <c r="D35" s="154">
        <f t="shared" si="12"/>
        <v>0</v>
      </c>
    </row>
    <row r="36" spans="2:7" ht="13.5" hidden="1" thickBot="1" x14ac:dyDescent="0.35">
      <c r="B36" s="119" t="s">
        <v>268</v>
      </c>
      <c r="C36" s="120">
        <f>+F19</f>
        <v>0</v>
      </c>
      <c r="D36" s="155">
        <f t="shared" si="12"/>
        <v>0</v>
      </c>
    </row>
    <row r="37" spans="2:7" ht="15" hidden="1" thickBot="1" x14ac:dyDescent="0.4">
      <c r="B37" s="121" t="s">
        <v>1179</v>
      </c>
      <c r="C37" s="122">
        <f>SUM(C33:C36)</f>
        <v>5</v>
      </c>
      <c r="D37" s="123">
        <f>+C37/$C$37</f>
        <v>1</v>
      </c>
    </row>
    <row r="38" spans="2:7" ht="15" thickBot="1" x14ac:dyDescent="0.4">
      <c r="B38"/>
    </row>
    <row r="39" spans="2:7" ht="52.5" thickBot="1" x14ac:dyDescent="0.35">
      <c r="B39" s="164" t="s">
        <v>4</v>
      </c>
      <c r="C39" s="169" t="s">
        <v>1476</v>
      </c>
      <c r="D39" s="165" t="s">
        <v>1475</v>
      </c>
    </row>
    <row r="40" spans="2:7" x14ac:dyDescent="0.3">
      <c r="B40" s="316" t="s">
        <v>26</v>
      </c>
      <c r="C40" s="313">
        <f t="shared" ref="C40:C59" si="13">+VLOOKUP(B40,$B$3:$C$30,2,FALSE)</f>
        <v>0</v>
      </c>
      <c r="D40" s="313">
        <v>7</v>
      </c>
    </row>
    <row r="41" spans="2:7" x14ac:dyDescent="0.3">
      <c r="B41" s="317" t="s">
        <v>49</v>
      </c>
      <c r="C41" s="314">
        <f t="shared" si="13"/>
        <v>1</v>
      </c>
      <c r="D41" s="314">
        <v>4</v>
      </c>
      <c r="E41" s="320" t="s">
        <v>1635</v>
      </c>
    </row>
    <row r="42" spans="2:7" x14ac:dyDescent="0.3">
      <c r="B42" s="317" t="s">
        <v>107</v>
      </c>
      <c r="C42" s="314">
        <f t="shared" si="13"/>
        <v>0</v>
      </c>
      <c r="D42" s="314">
        <v>9</v>
      </c>
    </row>
    <row r="43" spans="2:7" x14ac:dyDescent="0.3">
      <c r="B43" s="317" t="s">
        <v>85</v>
      </c>
      <c r="C43" s="314">
        <f t="shared" si="13"/>
        <v>0</v>
      </c>
      <c r="D43" s="314">
        <v>4</v>
      </c>
    </row>
    <row r="44" spans="2:7" x14ac:dyDescent="0.3">
      <c r="B44" s="317" t="s">
        <v>94</v>
      </c>
      <c r="C44" s="314">
        <f t="shared" si="13"/>
        <v>0</v>
      </c>
      <c r="D44" s="314">
        <v>5</v>
      </c>
    </row>
    <row r="45" spans="2:7" x14ac:dyDescent="0.3">
      <c r="B45" s="317" t="s">
        <v>118</v>
      </c>
      <c r="C45" s="314">
        <f t="shared" si="13"/>
        <v>0</v>
      </c>
      <c r="D45" s="314">
        <v>2</v>
      </c>
    </row>
    <row r="46" spans="2:7" x14ac:dyDescent="0.3">
      <c r="B46" s="317" t="s">
        <v>70</v>
      </c>
      <c r="C46" s="314">
        <f t="shared" si="13"/>
        <v>0</v>
      </c>
      <c r="D46" s="314">
        <v>11</v>
      </c>
    </row>
    <row r="47" spans="2:7" x14ac:dyDescent="0.3">
      <c r="B47" s="317" t="s">
        <v>148</v>
      </c>
      <c r="C47" s="314">
        <f t="shared" si="13"/>
        <v>0</v>
      </c>
      <c r="D47" s="314">
        <v>5</v>
      </c>
    </row>
    <row r="48" spans="2:7" x14ac:dyDescent="0.3">
      <c r="B48" s="317" t="s">
        <v>208</v>
      </c>
      <c r="C48" s="314">
        <f t="shared" si="13"/>
        <v>0</v>
      </c>
      <c r="D48" s="314">
        <v>2</v>
      </c>
    </row>
    <row r="49" spans="2:5" x14ac:dyDescent="0.3">
      <c r="B49" s="317" t="s">
        <v>190</v>
      </c>
      <c r="C49" s="314">
        <f t="shared" si="13"/>
        <v>0</v>
      </c>
      <c r="D49" s="314">
        <v>15</v>
      </c>
    </row>
    <row r="50" spans="2:5" x14ac:dyDescent="0.3">
      <c r="B50" s="317" t="s">
        <v>248</v>
      </c>
      <c r="C50" s="314">
        <f t="shared" si="13"/>
        <v>0</v>
      </c>
      <c r="D50" s="314">
        <v>4</v>
      </c>
    </row>
    <row r="51" spans="2:5" x14ac:dyDescent="0.3">
      <c r="B51" s="317" t="s">
        <v>200</v>
      </c>
      <c r="C51" s="314">
        <f t="shared" si="13"/>
        <v>0</v>
      </c>
      <c r="D51" s="314">
        <v>2</v>
      </c>
    </row>
    <row r="52" spans="2:5" ht="16" customHeight="1" x14ac:dyDescent="0.3">
      <c r="B52" s="318" t="s">
        <v>168</v>
      </c>
      <c r="C52" s="314">
        <f t="shared" si="13"/>
        <v>0</v>
      </c>
      <c r="D52" s="314">
        <v>5</v>
      </c>
    </row>
    <row r="53" spans="2:5" x14ac:dyDescent="0.3">
      <c r="B53" s="317" t="s">
        <v>140</v>
      </c>
      <c r="C53" s="314">
        <f t="shared" si="13"/>
        <v>0</v>
      </c>
      <c r="D53" s="314">
        <v>13</v>
      </c>
    </row>
    <row r="54" spans="2:5" x14ac:dyDescent="0.3">
      <c r="B54" s="317" t="s">
        <v>180</v>
      </c>
      <c r="C54" s="314">
        <f t="shared" si="13"/>
        <v>0</v>
      </c>
      <c r="D54" s="314">
        <v>6</v>
      </c>
    </row>
    <row r="55" spans="2:5" x14ac:dyDescent="0.3">
      <c r="B55" s="317" t="s">
        <v>156</v>
      </c>
      <c r="C55" s="314">
        <f t="shared" si="13"/>
        <v>0</v>
      </c>
      <c r="D55" s="314">
        <v>12</v>
      </c>
    </row>
    <row r="56" spans="2:5" x14ac:dyDescent="0.3">
      <c r="B56" s="317" t="s">
        <v>227</v>
      </c>
      <c r="C56" s="314">
        <f t="shared" si="13"/>
        <v>0</v>
      </c>
      <c r="D56" s="314">
        <v>10</v>
      </c>
    </row>
    <row r="57" spans="2:5" x14ac:dyDescent="0.3">
      <c r="B57" s="317" t="s">
        <v>1145</v>
      </c>
      <c r="C57" s="314">
        <f t="shared" si="13"/>
        <v>0</v>
      </c>
      <c r="D57" s="314">
        <v>4</v>
      </c>
    </row>
    <row r="58" spans="2:5" x14ac:dyDescent="0.3">
      <c r="B58" s="317" t="s">
        <v>130</v>
      </c>
      <c r="C58" s="314">
        <f t="shared" si="13"/>
        <v>3</v>
      </c>
      <c r="D58" s="314">
        <v>10</v>
      </c>
      <c r="E58" s="320" t="s">
        <v>1635</v>
      </c>
    </row>
    <row r="59" spans="2:5" ht="13.5" thickBot="1" x14ac:dyDescent="0.35">
      <c r="B59" s="319" t="s">
        <v>218</v>
      </c>
      <c r="C59" s="315">
        <f t="shared" si="13"/>
        <v>1</v>
      </c>
      <c r="D59" s="315">
        <v>3</v>
      </c>
      <c r="E59" s="320" t="s">
        <v>1635</v>
      </c>
    </row>
    <row r="60" spans="2:5" ht="13.5" thickBot="1" x14ac:dyDescent="0.35">
      <c r="B60" s="166" t="s">
        <v>112</v>
      </c>
      <c r="C60" s="168">
        <f>SUM(C40:C59)</f>
        <v>5</v>
      </c>
      <c r="D60" s="167">
        <f>SUM(D40:D59)</f>
        <v>133</v>
      </c>
    </row>
  </sheetData>
  <mergeCells count="15">
    <mergeCell ref="H21:K21"/>
    <mergeCell ref="L21:O21"/>
    <mergeCell ref="B21:B22"/>
    <mergeCell ref="C21:F21"/>
    <mergeCell ref="G21:G22"/>
    <mergeCell ref="B1:B2"/>
    <mergeCell ref="C1:F1"/>
    <mergeCell ref="G1:G2"/>
    <mergeCell ref="H1:J1"/>
    <mergeCell ref="K1:M1"/>
    <mergeCell ref="B28:B29"/>
    <mergeCell ref="C28:D28"/>
    <mergeCell ref="E28:E29"/>
    <mergeCell ref="F28:J28"/>
    <mergeCell ref="K28:O28"/>
  </mergeCells>
  <conditionalFormatting sqref="F29:I29">
    <cfRule type="cellIs" dxfId="18" priority="88" stopIfTrue="1" operator="equal">
      <formula>"Inaceptable"</formula>
    </cfRule>
    <cfRule type="cellIs" dxfId="17" priority="89" stopIfTrue="1" operator="equal">
      <formula>"Importante"</formula>
    </cfRule>
    <cfRule type="cellIs" dxfId="16" priority="90" stopIfTrue="1" operator="equal">
      <formula>"Moderado"</formula>
    </cfRule>
    <cfRule type="cellIs" dxfId="15" priority="91" stopIfTrue="1" operator="equal">
      <formula>"Aceptable"</formula>
    </cfRule>
    <cfRule type="cellIs" dxfId="14" priority="92" stopIfTrue="1" operator="equal">
      <formula>"Bajo"</formula>
    </cfRule>
  </conditionalFormatting>
  <conditionalFormatting sqref="I29:O29">
    <cfRule type="cellIs" dxfId="4" priority="53" stopIfTrue="1" operator="equal">
      <formula>"Inaceptable"</formula>
    </cfRule>
    <cfRule type="cellIs" dxfId="3" priority="54" stopIfTrue="1" operator="equal">
      <formula>"Importante"</formula>
    </cfRule>
    <cfRule type="cellIs" dxfId="2" priority="55" stopIfTrue="1" operator="equal">
      <formula>"Moderado"</formula>
    </cfRule>
    <cfRule type="cellIs" dxfId="1" priority="56" stopIfTrue="1" operator="equal">
      <formula>"Aceptable"</formula>
    </cfRule>
    <cfRule type="cellIs" dxfId="0" priority="57" stopIfTrue="1" operator="equal">
      <formula>"Bajo"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50" operator="equal" id="{B615DCDC-469D-407D-B00A-A992AA1DD3FC}">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51" operator="equal" id="{02143AD9-B72B-4449-8FBE-0D16B75E8BA6}">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52" operator="equal" id="{1A534F37-99A9-4D4B-8B9C-93A02877E33A}">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H2</xm:sqref>
        </x14:conditionalFormatting>
        <x14:conditionalFormatting xmlns:xm="http://schemas.microsoft.com/office/excel/2006/main">
          <x14:cfRule type="cellIs" priority="1" operator="equal" id="{F276F5DC-AC5D-4301-8756-8BB98178A4EB}">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2" operator="equal" id="{B7C6F5ED-AAA2-4191-8BBE-7196A54AC2A6}">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3" operator="equal" id="{FD0AF8A6-501C-4984-B1F3-79A950D894E5}">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H22:O22</xm:sqref>
        </x14:conditionalFormatting>
        <x14:conditionalFormatting xmlns:xm="http://schemas.microsoft.com/office/excel/2006/main">
          <x14:cfRule type="cellIs" priority="26" operator="equal" id="{FDA4E2FB-3541-49C2-B42C-2C99978C8CCF}">
            <xm:f>'https://acueducto-my.sharepoint.com/Users/mguerreroa/OneDrive - Acueducto de Bogota/Desktop/Riesgos/3 y 5. Mapa de riesgos/2022/[Mapa de riesgos institucional_Dic 2022 (hoja de trabajo).xlsx]Configuración'!#REF!</xm:f>
            <x14:dxf>
              <font>
                <b/>
                <i val="0"/>
              </font>
              <fill>
                <patternFill>
                  <bgColor rgb="FF92D050"/>
                </patternFill>
              </fill>
            </x14:dxf>
          </x14:cfRule>
          <x14:cfRule type="cellIs" priority="27" operator="equal" id="{AA265800-010D-43B6-AB52-4C387002CCF0}">
            <xm:f>'https://acueducto-my.sharepoint.com/Users/mguerreroa/OneDrive - Acueducto de Bogota/Desktop/Riesgos/3 y 5. Mapa de riesgos/2022/[Mapa de riesgos institucional_Dic 2022 (hoja de trabajo).xlsx]Configuración'!#REF!</xm:f>
            <x14:dxf>
              <font>
                <b/>
                <i val="0"/>
              </font>
              <fill>
                <patternFill>
                  <bgColor rgb="FFFFC000"/>
                </patternFill>
              </fill>
            </x14:dxf>
          </x14:cfRule>
          <x14:cfRule type="cellIs" priority="28" operator="equal" id="{A2051BD6-EB00-4888-A09B-B9AAA6CFE088}">
            <xm:f>'https://acueducto-my.sharepoint.com/Users/mguerreroa/OneDrive - Acueducto de Bogota/Desktop/Riesgos/3 y 5. Mapa de riesgos/2022/[Mapa de riesgos institucional_Dic 2022 (hoja de trabajo).xlsx]Configuración'!#REF!</xm:f>
            <x14:dxf>
              <font>
                <b/>
                <i val="0"/>
                <color theme="0"/>
              </font>
              <fill>
                <patternFill>
                  <bgColor rgb="FFFF0000"/>
                </patternFill>
              </fill>
            </x14:dxf>
          </x14:cfRule>
          <xm:sqref>I2:M2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6" ma:contentTypeDescription="Create a new document." ma:contentTypeScope="" ma:versionID="a8c9bbd0da3748217b9eea5effc534a7">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c7b1ee6f3e61fb08e98765aacbe37d8f"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e88e07f-e1ec-4bdc-aae6-e8f44e1f4b1d" xsi:nil="true"/>
  </documentManagement>
</p:properties>
</file>

<file path=customXml/itemProps1.xml><?xml version="1.0" encoding="utf-8"?>
<ds:datastoreItem xmlns:ds="http://schemas.openxmlformats.org/officeDocument/2006/customXml" ds:itemID="{F10DF6DF-F050-41C1-9DAD-AAAA82DC4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3FB96-6EE2-49FD-B6AA-5D81ACFE480C}">
  <ds:schemaRefs>
    <ds:schemaRef ds:uri="http://schemas.microsoft.com/sharepoint/v3/contenttype/forms"/>
  </ds:schemaRefs>
</ds:datastoreItem>
</file>

<file path=customXml/itemProps3.xml><?xml version="1.0" encoding="utf-8"?>
<ds:datastoreItem xmlns:ds="http://schemas.openxmlformats.org/officeDocument/2006/customXml" ds:itemID="{B3DBF9CC-81CF-4E1D-9AE5-849D9CB4FB8A}">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88b477a7-94fc-416e-9b4d-cbaa3bc039a5"/>
    <ds:schemaRef ds:uri="http://purl.org/dc/elements/1.1/"/>
    <ds:schemaRef ds:uri="be88e07f-e1ec-4bdc-aae6-e8f44e1f4b1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Configuración</vt:lpstr>
      <vt:lpstr>Matriz de riesgos 1a parte</vt:lpstr>
      <vt:lpstr>Controles 1a parte</vt:lpstr>
      <vt:lpstr>Matriz Riesgos 2a parte</vt:lpstr>
      <vt:lpstr>Matriz Riesgos 3a parte</vt:lpstr>
      <vt:lpstr>Autocontrol Controles III-2023</vt:lpstr>
      <vt:lpstr>Autocontrol PT III-2023</vt:lpstr>
      <vt:lpstr>Conteo</vt:lpstr>
      <vt:lpstr>Conteo Consolidado</vt:lpstr>
      <vt:lpstr>'Controles 1a parte'!Área_de_impresión</vt:lpstr>
      <vt:lpstr>'Matriz de riesgos 1a parte'!Área_de_impresión</vt:lpstr>
      <vt:lpstr>'Matriz Riesgos 3a parte'!Área_de_impresión</vt:lpstr>
      <vt:lpstr>'Controles 1a parte'!Títulos_a_imprimir</vt:lpstr>
      <vt:lpstr>'Matriz de riesgos 1a parte'!Títulos_a_imprimir</vt:lpstr>
      <vt:lpstr>'Matriz Riesgos 3a parte'!Títulos_a_imprimir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Alfonso Rubio Mora</dc:creator>
  <cp:keywords/>
  <dc:description/>
  <cp:lastModifiedBy>Miller German Guerrero Ardila</cp:lastModifiedBy>
  <cp:revision/>
  <dcterms:created xsi:type="dcterms:W3CDTF">2021-06-05T14:08:32Z</dcterms:created>
  <dcterms:modified xsi:type="dcterms:W3CDTF">2024-01-26T21:39:06Z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